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updateLinks="always"/>
  <mc:AlternateContent xmlns:mc="http://schemas.openxmlformats.org/markup-compatibility/2006">
    <mc:Choice Requires="x15">
      <x15ac:absPath xmlns:x15ac="http://schemas.microsoft.com/office/spreadsheetml/2010/11/ac" url="https://southwark-my.sharepoint.com/personal/grace_jackson_southwark_gov_uk/Documents/"/>
    </mc:Choice>
  </mc:AlternateContent>
  <xr:revisionPtr revIDLastSave="0" documentId="8_{A93C7AF5-9269-414E-ABB5-265E4D5ADC87}" xr6:coauthVersionLast="47" xr6:coauthVersionMax="47" xr10:uidLastSave="{00000000-0000-0000-0000-000000000000}"/>
  <bookViews>
    <workbookView xWindow="34440" yWindow="3360" windowWidth="29040" windowHeight="15720" tabRatio="689" activeTab="4" xr2:uid="{6A0B2F60-BF06-44A5-9A75-AAA01AA37995}"/>
  </bookViews>
  <sheets>
    <sheet name="Read Me" sheetId="12" r:id="rId1"/>
    <sheet name="Overview" sheetId="13" r:id="rId2"/>
    <sheet name="Environment and Inclusive" sheetId="5" r:id="rId3"/>
    <sheet name="High Quality Teaching" sheetId="6" r:id="rId4"/>
    <sheet name="Understanding need" sheetId="7" r:id="rId5"/>
    <sheet name="Targeted Support" sheetId="8" r:id="rId6"/>
    <sheet name="Statutory" sheetId="10" r:id="rId7"/>
    <sheet name="Support bases"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3" i="7" l="1"/>
  <c r="O11" i="13"/>
  <c r="O10" i="13"/>
  <c r="O9" i="13"/>
  <c r="O8" i="13"/>
  <c r="O7" i="13"/>
  <c r="N11" i="13"/>
  <c r="N10" i="13"/>
  <c r="N9" i="13"/>
  <c r="N8" i="13"/>
  <c r="N7" i="13"/>
  <c r="M11" i="13"/>
  <c r="M10" i="13"/>
  <c r="M9" i="13"/>
  <c r="M8" i="13"/>
  <c r="M7" i="13"/>
  <c r="L11" i="13"/>
  <c r="L10" i="13"/>
  <c r="L9" i="13"/>
  <c r="L8" i="13"/>
  <c r="L7" i="13"/>
  <c r="J11" i="13"/>
  <c r="J10" i="13"/>
  <c r="J9" i="13"/>
  <c r="J8" i="13"/>
  <c r="J7" i="13"/>
  <c r="I11" i="13"/>
  <c r="I10" i="13"/>
  <c r="I9" i="13"/>
  <c r="I8" i="13"/>
  <c r="I7" i="13"/>
  <c r="H11" i="13"/>
  <c r="H10" i="13"/>
  <c r="H9" i="13"/>
  <c r="H8" i="13"/>
  <c r="H7" i="13"/>
  <c r="G11" i="13"/>
  <c r="G10" i="13"/>
  <c r="G9" i="13"/>
  <c r="G8" i="13"/>
  <c r="G7" i="13"/>
  <c r="J6" i="13"/>
  <c r="I6" i="13"/>
  <c r="H6" i="13"/>
  <c r="G6" i="13"/>
  <c r="O6" i="13"/>
  <c r="N6" i="13"/>
  <c r="M6" i="13"/>
  <c r="L6" i="13"/>
  <c r="E11" i="13"/>
  <c r="D11" i="13"/>
  <c r="C11" i="13"/>
  <c r="B11" i="13"/>
  <c r="E10" i="13"/>
  <c r="D10" i="13"/>
  <c r="C10" i="13"/>
  <c r="B10" i="13"/>
  <c r="E9" i="13"/>
  <c r="D9" i="13"/>
  <c r="C9" i="13"/>
  <c r="B9" i="13"/>
  <c r="E8" i="13"/>
  <c r="D8" i="13"/>
  <c r="C8" i="13"/>
  <c r="B8" i="13"/>
  <c r="E7" i="13"/>
  <c r="D7" i="13"/>
  <c r="C7" i="13"/>
  <c r="B7" i="13"/>
  <c r="E6" i="13"/>
  <c r="D6" i="13"/>
  <c r="C6" i="13"/>
  <c r="B6" i="13"/>
  <c r="B18" i="10"/>
  <c r="B11" i="8"/>
  <c r="B22" i="6"/>
  <c r="B17" i="5"/>
  <c r="D57" i="11"/>
  <c r="C57" i="11"/>
  <c r="B57" i="11"/>
  <c r="D49" i="11"/>
  <c r="C49" i="11"/>
  <c r="B49" i="11"/>
  <c r="D42" i="11"/>
  <c r="C42" i="11"/>
  <c r="B42" i="11"/>
  <c r="D28" i="11"/>
  <c r="C28" i="11"/>
  <c r="B28" i="11"/>
  <c r="D16" i="11" a="1"/>
  <c r="D16" i="11" s="1"/>
  <c r="C16" i="11" a="1"/>
  <c r="C16" i="11" s="1"/>
  <c r="B16" i="11" a="1"/>
  <c r="B16" i="11" s="1"/>
  <c r="B5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<sst xmlns="http://schemas.openxmlformats.org/spreadsheetml/2006/main" count="194" uniqueCount="153">
  <si>
    <t xml:space="preserve">Information on how to use </t>
  </si>
  <si>
    <t>Pale coloured boxes link to Southwark Ordinarily Available Provision and should be read in line with that guidance</t>
  </si>
  <si>
    <t>Ordinarily Available Provision Guidance</t>
  </si>
  <si>
    <t>The document should be read alongside our Inclusion Standards documentation as this audit references the standards</t>
  </si>
  <si>
    <t>Inclusion Standards Southwark</t>
  </si>
  <si>
    <t>The support bases tab should be read alongside our Southwark Support Base Guidance and DFE Inclusion Base Guidance</t>
  </si>
  <si>
    <t>Inclusion bases</t>
  </si>
  <si>
    <t xml:space="preserve">Complete annually to self evaluate the provision and determine actions arising, this can be reviewed termly on areas identified </t>
  </si>
  <si>
    <t>Complete each section by typing in 1, 2, 3, 4 as set out below for the criteria</t>
  </si>
  <si>
    <t>The overall and total will be automatically averaged</t>
  </si>
  <si>
    <r>
      <rPr>
        <b/>
        <sz val="12"/>
        <color theme="1"/>
        <rFont val="Arial"/>
        <family val="2"/>
      </rPr>
      <t>1 .Sustaining</t>
    </r>
    <r>
      <rPr>
        <sz val="12"/>
        <color theme="1"/>
        <rFont val="Arial"/>
        <family val="2"/>
      </rPr>
      <t>:</t>
    </r>
  </si>
  <si>
    <t>Policies and practices are embedded and expectations are being met. There is consistent best practice across the standard </t>
  </si>
  <si>
    <r>
      <rPr>
        <b/>
        <sz val="12"/>
        <color theme="1"/>
        <rFont val="Arial"/>
        <family val="2"/>
      </rPr>
      <t>2. Implementing</t>
    </r>
    <r>
      <rPr>
        <sz val="12"/>
        <color theme="1"/>
        <rFont val="Arial"/>
        <family val="2"/>
      </rPr>
      <t xml:space="preserve">: </t>
    </r>
  </si>
  <si>
    <t>Leaders of SEND have begun to implement systems and practices for staff and stakeholders to meet the strands of this standard.</t>
  </si>
  <si>
    <r>
      <rPr>
        <b/>
        <sz val="12"/>
        <color theme="1"/>
        <rFont val="Arial"/>
        <family val="2"/>
      </rPr>
      <t>3. Developing</t>
    </r>
    <r>
      <rPr>
        <sz val="12"/>
        <color theme="1"/>
        <rFont val="Arial"/>
        <family val="2"/>
      </rPr>
      <t xml:space="preserve">: </t>
    </r>
  </si>
  <si>
    <t xml:space="preserve">Leaders of SEND have identified areas which are working well and those which need further development. They have developed plans for how they will meet this strand of the standard.  </t>
  </si>
  <si>
    <t>4. Identifying:</t>
  </si>
  <si>
    <t>Leaders of SEND are in the process of identifying the work needed to meet this strand of the standard.   </t>
  </si>
  <si>
    <t>School name:</t>
  </si>
  <si>
    <t>Date of self evaluation:</t>
  </si>
  <si>
    <t>Autumn</t>
  </si>
  <si>
    <t>Spring</t>
  </si>
  <si>
    <t>Summer</t>
  </si>
  <si>
    <t>Sustaining</t>
  </si>
  <si>
    <t>Implementing</t>
  </si>
  <si>
    <t>Developing</t>
  </si>
  <si>
    <t>Identifying</t>
  </si>
  <si>
    <t>Environment and inclusive setting</t>
  </si>
  <si>
    <t>High Quality Teaching and Curriculum</t>
  </si>
  <si>
    <t>Understanding need</t>
  </si>
  <si>
    <t>Targeted Support</t>
  </si>
  <si>
    <t>Statutory</t>
  </si>
  <si>
    <t>Support bases</t>
  </si>
  <si>
    <t>Environment and Inclusive Setting</t>
  </si>
  <si>
    <t xml:space="preserve">Spring </t>
  </si>
  <si>
    <t>Actions Arising</t>
  </si>
  <si>
    <t>Leaders embed inclusion within the school's vision and values, promoting belonging, participation and achievement for all pupils.</t>
  </si>
  <si>
    <t>Pupil voice informs decision-making, and pupils know who to approach for support, guidance or advocacy.</t>
  </si>
  <si>
    <t>Diversity is celebrated and represented throughout the school. All staff adopt a strengths-based approach to inclusion, and resources reflect the diversity of the community.</t>
  </si>
  <si>
    <t>How effectively does the school develop and sustain high-quality ordinarily available provision that enables all pupils, including those with SEND, disadvantaged pupils and those with protected characteristics, to learn, participate and thrive alongside their peers?</t>
  </si>
  <si>
    <t>Learning environments are welcoming, inclusive and accessible, with purposeful displays that support learning without causing cognitive overload.</t>
  </si>
  <si>
    <t>The physical environment is reviewed annually to identify and remove accessibility barriers.</t>
  </si>
  <si>
    <t>Sensory needs inform classroom organisation, with lighting and acoustics adapted to minimise barriers to learning.</t>
  </si>
  <si>
    <t>Accessible calm and quiet spaces support pupil regulation, wellbeing and engagement.</t>
  </si>
  <si>
    <t>All staff maintain high aspirations and actively identify, remove and reduce barriers to participation, learning, achievement and belonging for all pupils.</t>
  </si>
  <si>
    <t>Staff create calm, respectful and inclusive environments and respond to behaviour through relational, trauma-informed and needs-led approaches that recognise behaviour as communication.</t>
  </si>
  <si>
    <t>The school's physical, sensory, social and emotional environment enables all pupils to access learning, participate fully, and feel safe, welcomed and valued.</t>
  </si>
  <si>
    <t>Improving outcomes, participation and belonging for disadvantaged, SEND and underrepresented pupils is central to school improvement, professional development and performance management.</t>
  </si>
  <si>
    <t>Staff understand factors affecting wellbeing, mental health, attendance and engagement, and provide timely support or referrals when needed.</t>
  </si>
  <si>
    <t>High quality teaching and curriculum</t>
  </si>
  <si>
    <t>Is adaptive teaching evident in all classrooms?</t>
  </si>
  <si>
    <t>Do teachers routinely use scaffolding strategies?</t>
  </si>
  <si>
    <t>Is explicit instruction embedded across all classrooms?</t>
  </si>
  <si>
    <t>Do lessons consistently embed retrieval and metacognitive approaches?</t>
  </si>
  <si>
    <t>Do teachers ensure that flexible grouping supports learning?</t>
  </si>
  <si>
    <t>Is technology is used effectively to remove barriers?</t>
  </si>
  <si>
    <t>Do teachers know pupil starting points and plan accordingly?</t>
  </si>
  <si>
    <t>Are there clear routines which are consistently implemented?</t>
  </si>
  <si>
    <t>Do teachers ensure homework and resources are adapted where required?</t>
  </si>
  <si>
    <t>Do teachers chunk tasks, present them accessibly and take into account cognitive overload?</t>
  </si>
  <si>
    <t>Is the curriculum ambitious and coherently sequenced so all pupils can access and succeed in it, regardless of need, background or starting point?</t>
  </si>
  <si>
    <t>Do staff have the knowledge and expertise to support language development and adapt teaching effectively so that pupils who speak English as an additional language can fully access the curriculum and wider school life?</t>
  </si>
  <si>
    <t>Do all staff take responsibility for every learner's progress, responding promptly with appropriate support and intervention?</t>
  </si>
  <si>
    <t>Do all pupils have equitable access to subject expertise, enrichment and specialist support regardless of need or background?</t>
  </si>
  <si>
    <t>Does the teaching and learning policy clearly articulate the school's inclusive approach, ensuring that adaptive teaching, reasonable adjustments and barrier removal are embedded in universal classroom practice?</t>
  </si>
  <si>
    <t>Is there robust target setting, tracking and monitoring systems for all pupils? </t>
  </si>
  <si>
    <t>Are target setting, tracking and progress measures effective for all pupils, including those with SEND and those on the engagement model?</t>
  </si>
  <si>
    <t>Teachers use pupil information effectively to identify and address barriers through high-quality ordinarily available provision.</t>
  </si>
  <si>
    <t>Are needs identified early through effective screening and assessment and review?</t>
  </si>
  <si>
    <t>Pupil strengths and needs are clearly documented</t>
  </si>
  <si>
    <t>Targets are specific and measurable, ambitious and stretching over time and support plans reviewed termly.</t>
  </si>
  <si>
    <t>Are decisions informed by the views, aspirations and experiences of pupils and their families?</t>
  </si>
  <si>
    <t>Does the school ensure that transitions are planned carefully, throughout the school day, from year to year as well as transitions to other settings?</t>
  </si>
  <si>
    <t>Are classrooms communication-friendly, using visual supports, accessible communication approaches and staff use appropriate processing time?</t>
  </si>
  <si>
    <t>Staff ensure that emotional regulation is taught universally throughout classrooms and wellbeing is promoted through the curriculum.</t>
  </si>
  <si>
    <t>Staff ensure that attendance barriers are explored and supported in collaboration with CYP and parents.</t>
  </si>
  <si>
    <t>Staff ensure the use of sensory audits inform classroom practice and ensuring that pupils have access to sensory resources and reasonable adjustments are available as needed and pupils have movement opportunities which are built into the day.</t>
  </si>
  <si>
    <t>Staff ensure that individual healthcare needs are effectively managed through individual health care plans where necessary.</t>
  </si>
  <si>
    <t>Is the graduated response used regularly and responsively to inform understanding of need and develop provision?</t>
  </si>
  <si>
    <t>Alongside academic achievement do leaders monitor outcomes related to personal development, attendance, wellbeing, independence and participation?</t>
  </si>
  <si>
    <t>How effectively does the school prepare all pupils for their next stage of education, employment and adult life, including developing independence, communication, self-advocacy, resilience and participation in the community?</t>
  </si>
  <si>
    <t>Do inclusion leaders work with senior leaders to analyse patterns in attainment, attendance, behaviour, exclusion, vulnerability and identification data, and use this information to strengthen inclusive practice and improve outcomes?</t>
  </si>
  <si>
    <t>Are teachers and support staff provided with regular opportunities for collaborative planning and reflective practice?</t>
  </si>
  <si>
    <t>Is external advice sought appropriately, integrated into planning and reviewed regularly to ensure it contributes positively to improved outcomes for children and young people?</t>
  </si>
  <si>
    <t>Do parents and carers understand the school's approach to inclusion, the support available, the local offer and pathways for accessing additional advice and services?</t>
  </si>
  <si>
    <t>Do leaders ensure that pupils facing multiple or intersecting vulnerabilities (including children in care, previously looked-after children, pupils with SEND, young carers and disadvantaged pupils) receive coordinated and effective support?</t>
  </si>
  <si>
    <t>Do we support the SENCO and give them sufficient time and resources to fulfil all of their responsibilities? </t>
  </si>
  <si>
    <t>Targeted Support and Interventions</t>
  </si>
  <si>
    <t>Is developing inclusive, high-quality teaching that enables all pupils to participate, achieve and thrive a central focus of professional development for teaching and support staff?</t>
  </si>
  <si>
    <t>Does professional development equip staff to understand and respond effectively to the diverse strengths, needs and experiences of learners across the school community?</t>
  </si>
  <si>
    <t>Do teachers, support staff and specialist practitioners work collaboratively to remove barriers to learning, promote participation and secure positive outcomes for all pupils?</t>
  </si>
  <si>
    <t>Are targeted interventions selected using evidence-informed approaches, matched to identified needs and regularly reviewed for their impact on learning, participation, attendance, wellbeing and achievement?</t>
  </si>
  <si>
    <t>Is time spent away from peers kept under regular review and clearly justified by improved outcomes and inclusion?</t>
  </si>
  <si>
    <t>Does the inclusion leader have a strategic overview of inclusion, vulnerability and additional needs across the school and sufficient influence to shape policy, provision and practice?</t>
  </si>
  <si>
    <t>Are support staff deployed strategically to promote independence, confidence, participation and achievement rather than creating dependency?</t>
  </si>
  <si>
    <t>How effectively does the school promote inclusion, belonging and equitable outcomes through its culture, policies, practice and use of data?</t>
  </si>
  <si>
    <t>Is there a clear inclusion strategy, aligned with the 7 Principles of Inclusion and the SEND policy, that drives continuous improvement and reduces barriers to learning and participation?</t>
  </si>
  <si>
    <t>Are funding, resources and strategic investment, including SEND and Pupil Premium funding, used effectively to strengthen inclusive provision, reduce disadvantage and improve outcomes?</t>
  </si>
  <si>
    <t>Does safeguarding effectively identify and respond to the additional vulnerabilities and needs of pupils who may face multiple barriers?</t>
  </si>
  <si>
    <t>Are effective, person-centred systems in place, including risk assessment, health care and intimate care arrangements, to enable full participation in school life?</t>
  </si>
  <si>
    <t>Do admissions arrangements provide equitable, transparent and inclusive access for all pupils?</t>
  </si>
  <si>
    <t>Does the Accessibility Plan meet statutory requirements and support improved access, participation and achievement?</t>
  </si>
  <si>
    <t>Does the school have the leadership, expertise and capacity, including an effective SENCO/Inclusion Lead, to drive inclusive practice across the school?</t>
  </si>
  <si>
    <t>Are statutory SEND duties fulfilled effectively, including assess-plan-do-review processes, parent engagement, EHC assessments and reviews.</t>
  </si>
  <si>
    <t>Does the school work effectively with the local authority and wider services to improve outcomes for children and young people with SEND?</t>
  </si>
  <si>
    <t>Where alternative provision or off site direction is used it is communicated and reviewed with parents and only used when all other strategies have been exhausted?</t>
  </si>
  <si>
    <t>Part time timetables are only in exceptional circumstances and for a maximum of 6 weeks with regular incremental increases, reviewed with parents and following LA guidance?</t>
  </si>
  <si>
    <t>Governors understand their statutory responsibilities and hold leaders accountable for inclusive practice and improved outcomes for vulnerable learners.</t>
  </si>
  <si>
    <t>There is a named strategic lead</t>
  </si>
  <si>
    <t>Whole-school inclusion culture and provision is clearly communicated with all staff</t>
  </si>
  <si>
    <t>Accessible environment with environmental audits completed</t>
  </si>
  <si>
    <t>Clear entry and exit criteria alongside the continuum model</t>
  </si>
  <si>
    <t>Mainstream participation and opportunities for engagement in the wider school community (maximising time in mainstream)</t>
  </si>
  <si>
    <t>Opportunities for social and learning interaction with mainstream 
peers</t>
  </si>
  <si>
    <t>A positive, trauma-informed, individual approach to supporting children’s regulation and wellbeing.</t>
  </si>
  <si>
    <t>Evidence of tracking and monitoring behaviour, such as the ABC model</t>
  </si>
  <si>
    <t>Strategies used in support base are taken through as whole school approach for consistency</t>
  </si>
  <si>
    <t>Clear process for identifying area of development for a cohort</t>
  </si>
  <si>
    <t>Celebrate and promote the base and the children and young people that access it.</t>
  </si>
  <si>
    <t>Staff who work in the base access peer networks</t>
  </si>
  <si>
    <t>Staff well being is considered in terms of managing complex cases</t>
  </si>
  <si>
    <t>Overall</t>
  </si>
  <si>
    <t>Broad and balanced curriculum developed by a qualified teacher</t>
  </si>
  <si>
    <t>Delivery which support reintegration to mainstream classes</t>
  </si>
  <si>
    <t xml:space="preserve">Timetable that aligns with mainstream contains a mix of time in support base, time in mainstream, direct teacher input and child led learning </t>
  </si>
  <si>
    <t>External professionals used aligned to the area of need</t>
  </si>
  <si>
    <t>Specialist pedagogy used through evidence based strategies and adaptations with specialist input</t>
  </si>
  <si>
    <t>Visual supports available</t>
  </si>
  <si>
    <t>Regulation/ calm space available</t>
  </si>
  <si>
    <t>Sensory audit completed</t>
  </si>
  <si>
    <t>Appropriate communication strategies embedded</t>
  </si>
  <si>
    <t>Active collaboration with parents through co-production</t>
  </si>
  <si>
    <t>SMART targets reviewed</t>
  </si>
  <si>
    <t>All pupils have a one-page profile or communication passport which is clearly visible in the room and available for all staff who access the children and the mainstream class teacher</t>
  </si>
  <si>
    <t>Pupil voice evident and that staff should listen to these views and use them to inform decision-making</t>
  </si>
  <si>
    <t>Individual goals reviewed</t>
  </si>
  <si>
    <t xml:space="preserve">Robust baselining at point of accessing the base </t>
  </si>
  <si>
    <t xml:space="preserve">Use of validated, reliable assessments to track progress </t>
  </si>
  <si>
    <t>Termly review of progress against intended outcomes</t>
  </si>
  <si>
    <t>Professional advice implemented</t>
  </si>
  <si>
    <t xml:space="preserve">Evidence of multi-agency </t>
  </si>
  <si>
    <t>Reintegration planning</t>
  </si>
  <si>
    <t>Targeted support</t>
  </si>
  <si>
    <t>SEND CPD programme</t>
  </si>
  <si>
    <t>Transitions in and out of the gathered provision will be well planned and communicated to all</t>
  </si>
  <si>
    <t>Evidence based interventions are used</t>
  </si>
  <si>
    <t>Interventions are reviewed for impact and progress made</t>
  </si>
  <si>
    <t>Health and safety checks completed with appropriate risk assessment and behaviour plans</t>
  </si>
  <si>
    <t xml:space="preserve">School must ensure that Section F is delivered and detail the gathered provision in all annual review paperwork.  </t>
  </si>
  <si>
    <t>Designated Safeguarding Leads (DSL)’s should be trained in understanding safeguarding needs in terms of complex SEND needs and have oversight of pupils attending a gathered provision.  </t>
  </si>
  <si>
    <t>Staff working with pupils in the gathered provision have received additional safeguarding training that focuses on the safeguarding needs of those with complex SEND</t>
  </si>
  <si>
    <t xml:space="preserve">Staffing levels should be sufficient to always meet the needs of the pupils in the gathered provision.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</si>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</sst>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Arial"/>
      <family val="2"/>
    </font>
    <font>
      <b/>
      <sz val="12"/>
      <color theme="0"/>
      <name val="Arial"/>
      <family val="2"/>
    </font>
    <font>
      <b/>
      <sz val="12"/>
      <color theme="1"/>
      <name val="Arial"/>
      <family val="2"/>
    </font>
    <font>
      <sz val="12"/>
      <color rgb="FF000000"/>
      <name val="Arial"/>
      <family val="2"/>
    </font>
    <font>
      <u/>
      <sz val="12"/>
      <color theme="10"/>
      <name val="Arial"/>
      <family val="2"/>
    </font>
    <font>
      <sz val="12"/>
      <name val="Arial"/>
      <family val="2"/>
    </font>
    <font>
      <b/>
      <sz val="12"/>
      <name val="Arial"/>
      <family val="2"/>
    </font>
    <font>
      <sz val="11"/>
      <color theme="1"/>
      <name val="Arial"/>
    </font>
    <font>
      <sz val="11"/>
      <color rgb="FF000000"/>
      <name val="Arial"/>
      <family val="2"/>
      <charset val="1"/>
    </font>
    <font>
      <sz val="12"/>
      <color rgb="FF000000"/>
      <name val="Arial"/>
      <family val="2"/>
      <charset val="1"/>
    </font>
  </fonts>
  <fills count="19">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66"/>
        <bgColor indexed="64"/>
      </patternFill>
    </fill>
    <fill>
      <patternFill patternType="solid">
        <fgColor theme="8"/>
        <bgColor indexed="64"/>
      </patternFill>
    </fill>
    <fill>
      <patternFill patternType="solid">
        <fgColor theme="4" tint="-0.249977111117893"/>
        <bgColor indexed="64"/>
      </patternFill>
    </fill>
    <fill>
      <patternFill patternType="solid">
        <fgColor theme="6"/>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39997558519241921"/>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4" fillId="0" borderId="0" applyNumberFormat="0" applyFill="0" applyBorder="0" applyAlignment="0" applyProtection="0"/>
  </cellStyleXfs>
  <cellXfs count="73">
    <xf numFmtId="0" fontId="0" fillId="0" borderId="0" xfId="0"/>
    <xf numFmtId="0" fontId="2" fillId="2" borderId="2" xfId="0" applyFont="1" applyFill="1" applyBorder="1" applyAlignment="1">
      <alignment horizontal="center"/>
    </xf>
    <xf numFmtId="0" fontId="0" fillId="2" borderId="3" xfId="0" applyFill="1" applyBorder="1"/>
    <xf numFmtId="0" fontId="0" fillId="0" borderId="4" xfId="0" applyBorder="1" applyAlignment="1">
      <alignment horizontal="center"/>
    </xf>
    <xf numFmtId="0" fontId="0" fillId="0" borderId="4" xfId="0" applyBorder="1"/>
    <xf numFmtId="1" fontId="0" fillId="0" borderId="4" xfId="0" applyNumberFormat="1" applyBorder="1" applyAlignment="1">
      <alignment horizontal="center"/>
    </xf>
    <xf numFmtId="0" fontId="0" fillId="0" borderId="0" xfId="0" applyAlignment="1">
      <alignment horizontal="center"/>
    </xf>
    <xf numFmtId="3" fontId="0" fillId="0" borderId="4" xfId="0" applyNumberFormat="1" applyBorder="1" applyAlignment="1">
      <alignment horizontal="center"/>
    </xf>
    <xf numFmtId="0" fontId="3" fillId="0" borderId="4" xfId="0" applyFont="1" applyBorder="1" applyAlignment="1">
      <alignment wrapText="1"/>
    </xf>
    <xf numFmtId="0" fontId="2" fillId="0" borderId="5" xfId="0" applyFont="1" applyBorder="1" applyAlignment="1">
      <alignment horizontal="center"/>
    </xf>
    <xf numFmtId="0" fontId="2" fillId="0" borderId="6" xfId="0" applyFont="1" applyBorder="1" applyAlignment="1">
      <alignment horizontal="center"/>
    </xf>
    <xf numFmtId="0" fontId="0" fillId="6" borderId="4" xfId="0" applyFill="1" applyBorder="1" applyAlignment="1">
      <alignment wrapText="1"/>
    </xf>
    <xf numFmtId="0" fontId="5" fillId="0" borderId="4" xfId="0" applyFont="1" applyBorder="1" applyAlignment="1">
      <alignment horizontal="left" vertical="center" wrapText="1"/>
    </xf>
    <xf numFmtId="0" fontId="0" fillId="5" borderId="4" xfId="0" applyFill="1" applyBorder="1" applyAlignment="1">
      <alignment wrapText="1"/>
    </xf>
    <xf numFmtId="0" fontId="0" fillId="5" borderId="5" xfId="0" applyFill="1" applyBorder="1" applyAlignment="1">
      <alignment wrapText="1"/>
    </xf>
    <xf numFmtId="0" fontId="5" fillId="5" borderId="4" xfId="0" applyFont="1" applyFill="1" applyBorder="1" applyAlignment="1">
      <alignment horizontal="left" vertical="center" wrapText="1"/>
    </xf>
    <xf numFmtId="0" fontId="5" fillId="0" borderId="4" xfId="0" applyFont="1" applyBorder="1" applyAlignment="1">
      <alignment vertical="center" wrapText="1"/>
    </xf>
    <xf numFmtId="0" fontId="1" fillId="8" borderId="0" xfId="0" applyFont="1" applyFill="1"/>
    <xf numFmtId="0" fontId="1" fillId="9" borderId="0" xfId="0" applyFont="1" applyFill="1"/>
    <xf numFmtId="0" fontId="1" fillId="10" borderId="0" xfId="0" applyFont="1" applyFill="1"/>
    <xf numFmtId="0" fontId="2" fillId="2" borderId="3" xfId="0" applyFont="1" applyFill="1" applyBorder="1" applyAlignment="1">
      <alignment horizontal="center"/>
    </xf>
    <xf numFmtId="0" fontId="2" fillId="0" borderId="2" xfId="0" applyFont="1" applyBorder="1" applyAlignment="1">
      <alignment horizontal="center"/>
    </xf>
    <xf numFmtId="0" fontId="0" fillId="0" borderId="3" xfId="0" applyBorder="1"/>
    <xf numFmtId="0" fontId="2" fillId="0" borderId="0" xfId="0" applyFont="1"/>
    <xf numFmtId="0" fontId="4" fillId="0" borderId="0" xfId="1"/>
    <xf numFmtId="0" fontId="0" fillId="11" borderId="0" xfId="0" applyFill="1"/>
    <xf numFmtId="0" fontId="0" fillId="12" borderId="0" xfId="0" applyFill="1"/>
    <xf numFmtId="0" fontId="0" fillId="13" borderId="0" xfId="0" applyFill="1"/>
    <xf numFmtId="0" fontId="2" fillId="14" borderId="0" xfId="0" applyFont="1" applyFill="1"/>
    <xf numFmtId="0" fontId="2" fillId="0" borderId="4" xfId="0" applyFont="1" applyBorder="1"/>
    <xf numFmtId="0" fontId="0" fillId="11" borderId="4" xfId="0" applyFill="1" applyBorder="1" applyAlignment="1">
      <alignment horizontal="center"/>
    </xf>
    <xf numFmtId="0" fontId="0" fillId="12" borderId="4" xfId="0" applyFill="1" applyBorder="1" applyAlignment="1">
      <alignment horizontal="center"/>
    </xf>
    <xf numFmtId="0" fontId="0" fillId="13" borderId="4" xfId="0" applyFill="1" applyBorder="1" applyAlignment="1">
      <alignment horizontal="center"/>
    </xf>
    <xf numFmtId="0" fontId="0" fillId="14" borderId="4" xfId="0" applyFill="1" applyBorder="1" applyAlignment="1">
      <alignment horizontal="center"/>
    </xf>
    <xf numFmtId="0" fontId="2" fillId="0" borderId="1" xfId="0" applyFont="1" applyBorder="1"/>
    <xf numFmtId="0" fontId="6" fillId="7" borderId="0" xfId="0" applyFont="1" applyFill="1" applyAlignment="1">
      <alignment wrapText="1"/>
    </xf>
    <xf numFmtId="0" fontId="0" fillId="0" borderId="0" xfId="0" applyAlignment="1">
      <alignment wrapText="1"/>
    </xf>
    <xf numFmtId="0" fontId="5" fillId="16" borderId="4" xfId="0" applyFont="1" applyFill="1" applyBorder="1" applyAlignment="1">
      <alignment horizontal="left" vertical="center" wrapText="1"/>
    </xf>
    <xf numFmtId="0" fontId="3" fillId="0" borderId="8"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0" fillId="0" borderId="9" xfId="0" applyBorder="1" applyAlignment="1">
      <alignment horizontal="center"/>
    </xf>
    <xf numFmtId="0" fontId="0" fillId="0" borderId="9" xfId="0" applyBorder="1"/>
    <xf numFmtId="0" fontId="3" fillId="0" borderId="9" xfId="0" applyFont="1" applyBorder="1"/>
    <xf numFmtId="0" fontId="0" fillId="0" borderId="9" xfId="0" applyBorder="1" applyAlignment="1">
      <alignment wrapText="1"/>
    </xf>
    <xf numFmtId="0" fontId="5" fillId="0" borderId="7" xfId="0" applyFont="1" applyBorder="1"/>
    <xf numFmtId="0" fontId="0" fillId="0" borderId="5" xfId="0" applyBorder="1" applyAlignment="1">
      <alignment horizontal="center"/>
    </xf>
    <xf numFmtId="0" fontId="0" fillId="0" borderId="5" xfId="0" applyBorder="1"/>
    <xf numFmtId="0" fontId="0" fillId="0" borderId="10" xfId="0" applyBorder="1" applyAlignment="1">
      <alignment horizontal="center"/>
    </xf>
    <xf numFmtId="0" fontId="0" fillId="0" borderId="10" xfId="0" applyBorder="1"/>
    <xf numFmtId="0" fontId="0" fillId="0" borderId="3" xfId="0" applyBorder="1" applyAlignment="1">
      <alignment horizontal="center"/>
    </xf>
    <xf numFmtId="0" fontId="7" fillId="17" borderId="9" xfId="0" applyFont="1" applyFill="1" applyBorder="1"/>
    <xf numFmtId="0" fontId="7" fillId="17" borderId="9" xfId="0" applyFont="1" applyFill="1" applyBorder="1" applyAlignment="1">
      <alignment wrapText="1"/>
    </xf>
    <xf numFmtId="0" fontId="7" fillId="0" borderId="9" xfId="0" applyFont="1" applyBorder="1" applyAlignment="1">
      <alignment wrapText="1"/>
    </xf>
    <xf numFmtId="0" fontId="7" fillId="0" borderId="9" xfId="0" applyFont="1" applyBorder="1"/>
    <xf numFmtId="0" fontId="8" fillId="0" borderId="0" xfId="0" applyFont="1"/>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9" fillId="0" borderId="9" xfId="0" applyFont="1" applyBorder="1"/>
    <xf numFmtId="0" fontId="5" fillId="0" borderId="9" xfId="0" applyFont="1" applyBorder="1" applyAlignment="1">
      <alignment horizontal="left" vertical="center" wrapText="1"/>
    </xf>
    <xf numFmtId="1" fontId="0" fillId="0" borderId="9" xfId="0" applyNumberFormat="1" applyBorder="1" applyAlignment="1">
      <alignment horizontal="center"/>
    </xf>
    <xf numFmtId="0" fontId="2" fillId="2" borderId="1" xfId="0" applyFont="1" applyFill="1" applyBorder="1" applyAlignment="1">
      <alignment wrapText="1"/>
    </xf>
    <xf numFmtId="0" fontId="0" fillId="0" borderId="1" xfId="0" applyBorder="1" applyAlignment="1">
      <alignment wrapText="1"/>
    </xf>
    <xf numFmtId="0" fontId="0" fillId="0" borderId="4" xfId="0" applyBorder="1" applyAlignment="1">
      <alignment wrapText="1"/>
    </xf>
    <xf numFmtId="0" fontId="2" fillId="3" borderId="4" xfId="0" applyFont="1" applyFill="1" applyBorder="1" applyAlignment="1">
      <alignment horizontal="right" wrapText="1"/>
    </xf>
    <xf numFmtId="0" fontId="1" fillId="4" borderId="4" xfId="0" applyFont="1" applyFill="1" applyBorder="1" applyAlignment="1">
      <alignment horizontal="right" wrapText="1"/>
    </xf>
    <xf numFmtId="0" fontId="1" fillId="18" borderId="0" xfId="0" applyFont="1" applyFill="1"/>
    <xf numFmtId="9" fontId="0" fillId="0" borderId="4" xfId="0" applyNumberFormat="1" applyBorder="1" applyAlignment="1">
      <alignment horizontal="center"/>
    </xf>
    <xf numFmtId="0" fontId="2" fillId="15" borderId="5" xfId="0" applyFont="1" applyFill="1" applyBorder="1" applyAlignment="1">
      <alignment horizontal="center"/>
    </xf>
    <xf numFmtId="0" fontId="2" fillId="15" borderId="7" xfId="0" applyFont="1" applyFill="1" applyBorder="1" applyAlignment="1">
      <alignment horizontal="center"/>
    </xf>
    <xf numFmtId="0" fontId="2" fillId="15" borderId="8" xfId="0" applyFont="1" applyFill="1" applyBorder="1" applyAlignment="1">
      <alignment horizontal="center"/>
    </xf>
    <xf numFmtId="0" fontId="0" fillId="0" borderId="4" xfId="0" applyBorder="1" applyAlignment="1">
      <alignment horizontal="center"/>
    </xf>
    <xf numFmtId="0" fontId="2" fillId="0" borderId="4" xfId="0" applyFont="1" applyBorder="1" applyAlignment="1">
      <alignment horizontal="center"/>
    </xf>
  </cellXfs>
  <cellStyles count="2">
    <cellStyle name="Hyperlink" xfId="1" builtinId="8"/>
    <cellStyle name="Normal" xfId="0" builtinId="0"/>
  </cellStyles>
  <dxfs count="24">
    <dxf>
      <font>
        <color rgb="FF00B050"/>
      </font>
      <fill>
        <patternFill>
          <bgColor rgb="FF92D050"/>
        </patternFill>
      </fill>
    </dxf>
    <dxf>
      <font>
        <color rgb="FFFFC000"/>
      </font>
      <fill>
        <patternFill>
          <bgColor rgb="FFFFFF00"/>
        </patternFill>
      </fill>
    </dxf>
    <dxf>
      <font>
        <color rgb="FFC00000"/>
      </font>
      <fill>
        <patternFill>
          <fgColor rgb="FFFFC000"/>
          <bgColor rgb="FFFFC000"/>
        </patternFill>
      </fill>
    </dxf>
    <dxf>
      <font>
        <color rgb="FFC00000"/>
      </font>
      <fill>
        <patternFill>
          <fgColor rgb="FFFF0000"/>
          <bgColor rgb="FFFF0000"/>
        </patternFill>
      </fill>
    </dxf>
    <dxf>
      <font>
        <color rgb="FF00B050"/>
      </font>
      <fill>
        <patternFill>
          <bgColor rgb="FF92D050"/>
        </patternFill>
      </fill>
    </dxf>
    <dxf>
      <font>
        <color rgb="FFFFC000"/>
      </font>
      <fill>
        <patternFill>
          <bgColor rgb="FFFFFF00"/>
        </patternFill>
      </fill>
    </dxf>
    <dxf>
      <font>
        <color rgb="FFC00000"/>
      </font>
      <fill>
        <patternFill>
          <fgColor rgb="FFFFC000"/>
          <bgColor rgb="FFFFC000"/>
        </patternFill>
      </fill>
    </dxf>
    <dxf>
      <font>
        <color rgb="FFC00000"/>
      </font>
      <fill>
        <patternFill>
          <fgColor rgb="FFFF0000"/>
          <bgColor rgb="FFFF0000"/>
        </patternFill>
      </fill>
    </dxf>
    <dxf>
      <font>
        <color rgb="FF00B050"/>
      </font>
      <fill>
        <patternFill>
          <bgColor rgb="FF92D050"/>
        </patternFill>
      </fill>
    </dxf>
    <dxf>
      <font>
        <color rgb="FFFFC000"/>
      </font>
      <fill>
        <patternFill>
          <bgColor rgb="FFFFFF00"/>
        </patternFill>
      </fill>
    </dxf>
    <dxf>
      <font>
        <color rgb="FFC00000"/>
      </font>
      <fill>
        <patternFill>
          <fgColor rgb="FFFFC000"/>
          <bgColor rgb="FFFFC000"/>
        </patternFill>
      </fill>
    </dxf>
    <dxf>
      <font>
        <color rgb="FFC00000"/>
      </font>
      <fill>
        <patternFill>
          <fgColor rgb="FFFF0000"/>
          <bgColor rgb="FFFF0000"/>
        </patternFill>
      </fill>
    </dxf>
    <dxf>
      <font>
        <color rgb="FF00B050"/>
      </font>
      <fill>
        <patternFill>
          <bgColor rgb="FF92D050"/>
        </patternFill>
      </fill>
    </dxf>
    <dxf>
      <font>
        <color rgb="FFFFC000"/>
      </font>
      <fill>
        <patternFill>
          <bgColor rgb="FFFFFF00"/>
        </patternFill>
      </fill>
    </dxf>
    <dxf>
      <font>
        <color rgb="FFC00000"/>
      </font>
      <fill>
        <patternFill>
          <fgColor rgb="FFFFC000"/>
          <bgColor rgb="FFFFC000"/>
        </patternFill>
      </fill>
    </dxf>
    <dxf>
      <font>
        <color rgb="FFC00000"/>
      </font>
      <fill>
        <patternFill>
          <fgColor rgb="FFFF0000"/>
          <bgColor rgb="FFFF0000"/>
        </patternFill>
      </fill>
    </dxf>
    <dxf>
      <font>
        <color rgb="FF00B050"/>
      </font>
      <fill>
        <patternFill>
          <bgColor rgb="FF92D050"/>
        </patternFill>
      </fill>
    </dxf>
    <dxf>
      <font>
        <color rgb="FFFFC000"/>
      </font>
      <fill>
        <patternFill>
          <bgColor rgb="FFFFFF00"/>
        </patternFill>
      </fill>
    </dxf>
    <dxf>
      <font>
        <color rgb="FFC00000"/>
      </font>
      <fill>
        <patternFill>
          <fgColor rgb="FFFFC000"/>
          <bgColor rgb="FFFFC000"/>
        </patternFill>
      </fill>
    </dxf>
    <dxf>
      <font>
        <color rgb="FFC00000"/>
      </font>
      <fill>
        <patternFill>
          <fgColor rgb="FFFF0000"/>
          <bgColor rgb="FFFF0000"/>
        </patternFill>
      </fill>
    </dxf>
    <dxf>
      <font>
        <color rgb="FF00B050"/>
      </font>
      <fill>
        <patternFill>
          <bgColor rgb="FF92D050"/>
        </patternFill>
      </fill>
    </dxf>
    <dxf>
      <font>
        <color rgb="FFFFC000"/>
      </font>
      <fill>
        <patternFill>
          <bgColor rgb="FFFFFF00"/>
        </patternFill>
      </fill>
    </dxf>
    <dxf>
      <font>
        <color rgb="FFC00000"/>
      </font>
      <fill>
        <patternFill>
          <fgColor rgb="FFFFC000"/>
          <bgColor rgb="FFFFC000"/>
        </patternFill>
      </fill>
    </dxf>
    <dxf>
      <font>
        <color rgb="FFC00000"/>
      </font>
      <fill>
        <patternFill>
          <fgColor rgb="FFFF0000"/>
          <bgColor rgb="FFFF0000"/>
        </patternFill>
      </fill>
    </dxf>
  </dxfs>
  <tableStyles count="0" defaultTableStyle="TableStyleMedium2" defaultPivotStyle="PivotStyleLight16"/>
  <colors>
    <mruColors>
      <color rgb="FFEBA7E4"/>
      <color rgb="FFFFFF66"/>
      <color rgb="FFF074D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ducation.southwark.gov.uk/send/processes-guidance-and-panels/statutory-processes-advice-and-guidance" TargetMode="External"/><Relationship Id="rId2" Type="http://schemas.openxmlformats.org/officeDocument/2006/relationships/hyperlink" Target="https://education.southwark.gov.uk/send/processes-guidance-and-panels/ordinarily-available-provision" TargetMode="External"/><Relationship Id="rId1" Type="http://schemas.openxmlformats.org/officeDocument/2006/relationships/hyperlink" Target="https://education.southwark.gov.uk/send/processes-guidance-and-panels/gathered-provision-send-roo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9B19-115D-4487-8B2F-7227CE410F79}">
  <sheetPr>
    <tabColor theme="2" tint="-0.89999084444715716"/>
  </sheetPr>
  <dimension ref="A1:B21"/>
  <sheetViews>
    <sheetView workbookViewId="0">
      <selection activeCell="A10" sqref="A10"/>
    </sheetView>
  </sheetViews>
  <sheetFormatPr defaultRowHeight="15.6"/>
  <cols>
    <col min="1" max="1" width="17.33203125" customWidth="1"/>
  </cols>
  <sheetData>
    <row r="1" spans="1:1">
      <c r="A1" s="23" t="s">
        <v>0</v>
      </c>
    </row>
    <row r="3" spans="1:1">
      <c r="A3" t="s">
        <v>1</v>
      </c>
    </row>
    <row r="4" spans="1:1">
      <c r="A4" s="24" t="s">
        <v>2</v>
      </c>
    </row>
    <row r="5" spans="1:1">
      <c r="A5" s="24"/>
    </row>
    <row r="6" spans="1:1">
      <c r="A6" t="s">
        <v>3</v>
      </c>
    </row>
    <row r="7" spans="1:1">
      <c r="A7" s="24" t="s">
        <v>4</v>
      </c>
    </row>
    <row r="9" spans="1:1">
      <c r="A9" t="s">
        <v>5</v>
      </c>
    </row>
    <row r="10" spans="1:1" ht="15">
      <c r="A10" s="24" t="s">
        <v>6</v>
      </c>
    </row>
    <row r="13" spans="1:1">
      <c r="A13" t="s">
        <v>7</v>
      </c>
    </row>
    <row r="14" spans="1:1">
      <c r="A14" t="s">
        <v>8</v>
      </c>
    </row>
    <row r="15" spans="1:1">
      <c r="A15" t="s">
        <v>9</v>
      </c>
    </row>
    <row r="18" spans="1:2">
      <c r="A18" s="25" t="s">
        <v>10</v>
      </c>
      <c r="B18" t="s">
        <v>11</v>
      </c>
    </row>
    <row r="19" spans="1:2">
      <c r="A19" s="26" t="s">
        <v>12</v>
      </c>
      <c r="B19" t="s">
        <v>13</v>
      </c>
    </row>
    <row r="20" spans="1:2">
      <c r="A20" s="27" t="s">
        <v>14</v>
      </c>
      <c r="B20" t="s">
        <v>15</v>
      </c>
    </row>
    <row r="21" spans="1:2">
      <c r="A21" s="28" t="s">
        <v>16</v>
      </c>
      <c r="B21" t="s">
        <v>17</v>
      </c>
    </row>
  </sheetData>
  <hyperlinks>
    <hyperlink ref="A10" r:id="rId1" xr:uid="{9DC2BAF6-39D6-4A5B-AF68-21551D6900DB}"/>
    <hyperlink ref="A4" r:id="rId2" xr:uid="{3F24C67E-D712-4E8F-BAD5-D4295F736EFA}"/>
    <hyperlink ref="A7" r:id="rId3" xr:uid="{E88E3729-BE60-4762-9B17-F6AA0DD1AC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C7773-521A-41AE-ABB8-2649457243E7}">
  <sheetPr>
    <tabColor theme="2" tint="-0.89999084444715716"/>
  </sheetPr>
  <dimension ref="A1:P11"/>
  <sheetViews>
    <sheetView workbookViewId="0">
      <selection activeCell="A14" sqref="A14"/>
    </sheetView>
  </sheetViews>
  <sheetFormatPr defaultRowHeight="15.6"/>
  <cols>
    <col min="1" max="1" width="35.21875" customWidth="1"/>
    <col min="2" max="2" width="11" customWidth="1"/>
    <col min="3" max="3" width="12.6640625" customWidth="1"/>
    <col min="4" max="4" width="11.21875" customWidth="1"/>
    <col min="6" max="6" width="3" customWidth="1"/>
    <col min="8" max="8" width="12.6640625" customWidth="1"/>
    <col min="9" max="9" width="11.21875" customWidth="1"/>
    <col min="11" max="11" width="2.77734375" customWidth="1"/>
    <col min="13" max="13" width="11.88671875" customWidth="1"/>
    <col min="14" max="14" width="11" customWidth="1"/>
    <col min="15" max="15" width="9.33203125" customWidth="1"/>
    <col min="16" max="16" width="3" customWidth="1"/>
  </cols>
  <sheetData>
    <row r="1" spans="1:16">
      <c r="A1" s="29" t="s">
        <v>18</v>
      </c>
      <c r="B1" s="71"/>
      <c r="C1" s="71"/>
      <c r="D1" s="71"/>
      <c r="E1" s="71"/>
      <c r="F1" s="71"/>
      <c r="G1" s="71"/>
      <c r="H1" s="71"/>
      <c r="I1" s="71"/>
      <c r="J1" s="71"/>
      <c r="K1" s="71"/>
      <c r="L1" s="71"/>
      <c r="M1" s="71"/>
      <c r="N1" s="71"/>
      <c r="O1" s="71"/>
    </row>
    <row r="2" spans="1:16">
      <c r="A2" s="29" t="s">
        <v>19</v>
      </c>
      <c r="B2" s="71"/>
      <c r="C2" s="71"/>
      <c r="D2" s="71"/>
      <c r="E2" s="71"/>
      <c r="F2" s="71"/>
      <c r="G2" s="71"/>
      <c r="H2" s="71"/>
      <c r="I2" s="71"/>
      <c r="J2" s="71"/>
      <c r="K2" s="71"/>
      <c r="L2" s="71"/>
      <c r="M2" s="71"/>
      <c r="N2" s="71"/>
      <c r="O2" s="71"/>
    </row>
    <row r="4" spans="1:16">
      <c r="B4" s="72" t="s">
        <v>20</v>
      </c>
      <c r="C4" s="72"/>
      <c r="D4" s="72"/>
      <c r="E4" s="72"/>
      <c r="F4" s="68"/>
      <c r="G4" s="72" t="s">
        <v>21</v>
      </c>
      <c r="H4" s="72"/>
      <c r="I4" s="72"/>
      <c r="J4" s="72"/>
      <c r="K4" s="68"/>
      <c r="L4" s="72" t="s">
        <v>22</v>
      </c>
      <c r="M4" s="72"/>
      <c r="N4" s="72"/>
      <c r="O4" s="72"/>
      <c r="P4" s="68"/>
    </row>
    <row r="5" spans="1:16">
      <c r="B5" s="30" t="s">
        <v>23</v>
      </c>
      <c r="C5" s="31" t="s">
        <v>24</v>
      </c>
      <c r="D5" s="32" t="s">
        <v>25</v>
      </c>
      <c r="E5" s="33" t="s">
        <v>26</v>
      </c>
      <c r="F5" s="69"/>
      <c r="G5" s="30" t="s">
        <v>23</v>
      </c>
      <c r="H5" s="31" t="s">
        <v>24</v>
      </c>
      <c r="I5" s="32" t="s">
        <v>25</v>
      </c>
      <c r="J5" s="33" t="s">
        <v>26</v>
      </c>
      <c r="K5" s="69"/>
      <c r="L5" s="30" t="s">
        <v>23</v>
      </c>
      <c r="M5" s="31" t="s">
        <v>24</v>
      </c>
      <c r="N5" s="32" t="s">
        <v>25</v>
      </c>
      <c r="O5" s="33" t="s">
        <v>26</v>
      </c>
      <c r="P5" s="69"/>
    </row>
    <row r="6" spans="1:16">
      <c r="A6" s="34" t="s">
        <v>27</v>
      </c>
      <c r="B6" s="67">
        <f>COUNTIF('Environment and Inclusive'!B3:B15,1)/13</f>
        <v>0</v>
      </c>
      <c r="C6" s="67">
        <f>COUNTIF('Environment and Inclusive'!B3:B15,2)/13</f>
        <v>0</v>
      </c>
      <c r="D6" s="67">
        <f>COUNTIF('Environment and Inclusive'!B3:B15,3)/13</f>
        <v>0</v>
      </c>
      <c r="E6" s="67">
        <f>COUNTIF('Environment and Inclusive'!B3:B15,4)/13</f>
        <v>0</v>
      </c>
      <c r="F6" s="69"/>
      <c r="G6" s="67">
        <f>COUNTIF('Environment and Inclusive'!C3:C15,1)/13</f>
        <v>0</v>
      </c>
      <c r="H6" s="67">
        <f>COUNTIF('Environment and Inclusive'!C3:C15,2)/13</f>
        <v>0</v>
      </c>
      <c r="I6" s="67">
        <f>COUNTIF('Environment and Inclusive'!C3:C15,3)/13</f>
        <v>0</v>
      </c>
      <c r="J6" s="67">
        <f>COUNTIF('Environment and Inclusive'!C3:C15,4)/13</f>
        <v>0</v>
      </c>
      <c r="K6" s="69"/>
      <c r="L6" s="67">
        <f>COUNTIF('Environment and Inclusive'!D3:D15,1)/13</f>
        <v>0</v>
      </c>
      <c r="M6" s="67">
        <f>COUNTIF('Environment and Inclusive'!D3:D15,2)/13</f>
        <v>0</v>
      </c>
      <c r="N6" s="67">
        <f>COUNTIF('Environment and Inclusive'!D3:D15,3)/13</f>
        <v>0</v>
      </c>
      <c r="O6" s="67">
        <f>COUNTIF('Environment and Inclusive'!D3:D15,4)/13</f>
        <v>0</v>
      </c>
      <c r="P6" s="69"/>
    </row>
    <row r="7" spans="1:16">
      <c r="A7" s="34" t="s">
        <v>28</v>
      </c>
      <c r="B7" s="67">
        <f>COUNTIF('High Quality Teaching'!B3:B20,1)/18</f>
        <v>0</v>
      </c>
      <c r="C7" s="67">
        <f>COUNTIF('High Quality Teaching'!B3:B20,2)/18</f>
        <v>0</v>
      </c>
      <c r="D7" s="67">
        <f>COUNTIF('High Quality Teaching'!B3:B20,3)/18</f>
        <v>0</v>
      </c>
      <c r="E7" s="67">
        <f>COUNTIF('High Quality Teaching'!B3:B20,4)/18</f>
        <v>0</v>
      </c>
      <c r="F7" s="69"/>
      <c r="G7" s="67">
        <f>COUNTIF('High Quality Teaching'!C3:C20,1)/18</f>
        <v>0</v>
      </c>
      <c r="H7" s="67">
        <f>COUNTIF('High Quality Teaching'!C3:C20,2)/18</f>
        <v>0</v>
      </c>
      <c r="I7" s="67">
        <f>COUNTIF('High Quality Teaching'!C3:C20,3)/18</f>
        <v>0</v>
      </c>
      <c r="J7" s="67">
        <f>COUNTIF('High Quality Teaching'!D3:D20,4)/18</f>
        <v>0</v>
      </c>
      <c r="K7" s="69"/>
      <c r="L7" s="67">
        <f>COUNTIF('High Quality Teaching'!D3:D20,1)/18</f>
        <v>0</v>
      </c>
      <c r="M7" s="67">
        <f>COUNTIF('High Quality Teaching'!D3:D20,2)/18</f>
        <v>0</v>
      </c>
      <c r="N7" s="67">
        <f>COUNTIF('High Quality Teaching'!D3:D20,3)/18</f>
        <v>0</v>
      </c>
      <c r="O7" s="67">
        <f>COUNTIF('High Quality Teaching'!D3:D20,4)/18</f>
        <v>0</v>
      </c>
      <c r="P7" s="69"/>
    </row>
    <row r="8" spans="1:16">
      <c r="A8" s="29" t="s">
        <v>29</v>
      </c>
      <c r="B8" s="67">
        <f>COUNTIF('Understanding need'!B3:B21,1)/19</f>
        <v>0</v>
      </c>
      <c r="C8" s="67">
        <f>COUNTIF('Understanding need'!B3:B21,2)/19</f>
        <v>0</v>
      </c>
      <c r="D8" s="67">
        <f>COUNTIF('Understanding need'!B3:B21,3)/19</f>
        <v>0</v>
      </c>
      <c r="E8" s="67">
        <f>COUNTIF('Understanding need'!B3:B21,4)/19</f>
        <v>0</v>
      </c>
      <c r="F8" s="69"/>
      <c r="G8" s="67">
        <f>COUNTIF('Understanding need'!C3:C21,1)/19</f>
        <v>0</v>
      </c>
      <c r="H8" s="67">
        <f>COUNTIF('Understanding need'!C3:C21,2)/19</f>
        <v>0</v>
      </c>
      <c r="I8" s="67">
        <f>COUNTIF('Understanding need'!C3:C21,3)/19</f>
        <v>0</v>
      </c>
      <c r="J8" s="67">
        <f>COUNTIF('Understanding need'!D3:D21,4)/19</f>
        <v>0</v>
      </c>
      <c r="K8" s="69"/>
      <c r="L8" s="67">
        <f>COUNTIF('Understanding need'!D3:D21,1)/19</f>
        <v>0</v>
      </c>
      <c r="M8" s="67">
        <f>COUNTIF('Understanding need'!D3:D21,2)/19</f>
        <v>0</v>
      </c>
      <c r="N8" s="67">
        <f>COUNTIF('Understanding need'!D3:D21,3)/19</f>
        <v>0</v>
      </c>
      <c r="O8" s="67">
        <f>COUNTIF('Understanding need'!D3:D21,4)/19</f>
        <v>0</v>
      </c>
      <c r="P8" s="69"/>
    </row>
    <row r="9" spans="1:16">
      <c r="A9" s="29" t="s">
        <v>30</v>
      </c>
      <c r="B9" s="67">
        <f>COUNTIF('Targeted Support'!B3:B9,1)/7</f>
        <v>0</v>
      </c>
      <c r="C9" s="67">
        <f>COUNTIF('Targeted Support'!B3:B9,2)/7</f>
        <v>0</v>
      </c>
      <c r="D9" s="67">
        <f>COUNTIF('Targeted Support'!B3:B9,3)/7</f>
        <v>0</v>
      </c>
      <c r="E9" s="67">
        <f>COUNTIF('Targeted Support'!B3:B9,4)/7</f>
        <v>0</v>
      </c>
      <c r="F9" s="69"/>
      <c r="G9" s="67">
        <f>COUNTIF('Targeted Support'!C3:C9,1)/7</f>
        <v>0</v>
      </c>
      <c r="H9" s="67">
        <f>COUNTIF('Targeted Support'!C3:C9,2)/7</f>
        <v>0</v>
      </c>
      <c r="I9" s="67">
        <f>COUNTIF('Targeted Support'!C3:C9,3)/7</f>
        <v>0</v>
      </c>
      <c r="J9" s="67">
        <f>COUNTIF('Targeted Support'!D3:D9,4)/7</f>
        <v>0</v>
      </c>
      <c r="K9" s="69"/>
      <c r="L9" s="67">
        <f>COUNTIF('Targeted Support'!D3:D9,1)/7</f>
        <v>0</v>
      </c>
      <c r="M9" s="67">
        <f>COUNTIF('Targeted Support'!D3:D9,2)/7</f>
        <v>0</v>
      </c>
      <c r="N9" s="67">
        <f>COUNTIF('Targeted Support'!D3:D9,3)/7</f>
        <v>0</v>
      </c>
      <c r="O9" s="67">
        <f>COUNTIF('Targeted Support'!D3:D9,4)/7</f>
        <v>0</v>
      </c>
      <c r="P9" s="69"/>
    </row>
    <row r="10" spans="1:16">
      <c r="A10" s="29" t="s">
        <v>31</v>
      </c>
      <c r="B10" s="67">
        <f>COUNTIF(Statutory!B3:B16,1)/14</f>
        <v>0</v>
      </c>
      <c r="C10" s="67">
        <f>COUNTIF(Statutory!B3:B16,2)/14</f>
        <v>0</v>
      </c>
      <c r="D10" s="67">
        <f>COUNTIF(Statutory!B3:B16,3)/14</f>
        <v>0</v>
      </c>
      <c r="E10" s="67">
        <f>COUNTIF(Statutory!B3:B16,4)/14</f>
        <v>0</v>
      </c>
      <c r="F10" s="69"/>
      <c r="G10" s="67">
        <f>COUNTIF(Statutory!C3:C16,1)/14</f>
        <v>0</v>
      </c>
      <c r="H10" s="67">
        <f>COUNTIF(Statutory!C3:C16,2)/14</f>
        <v>0</v>
      </c>
      <c r="I10" s="67">
        <f>COUNTIF(Statutory!C3:C16,3)/14</f>
        <v>0</v>
      </c>
      <c r="J10" s="67">
        <f>COUNTIF(Statutory!D3:D16,4)/14</f>
        <v>0</v>
      </c>
      <c r="K10" s="69"/>
      <c r="L10" s="67">
        <f>COUNTIF(Statutory!D3:D16,1)/14</f>
        <v>0</v>
      </c>
      <c r="M10" s="67">
        <f>COUNTIF(Statutory!D3:D16,2)/14</f>
        <v>0</v>
      </c>
      <c r="N10" s="67">
        <f>COUNTIF(Statutory!D3:D16,3)/14</f>
        <v>0</v>
      </c>
      <c r="O10" s="67">
        <f>COUNTIF(Statutory!D3:D16,4)/14</f>
        <v>0</v>
      </c>
      <c r="P10" s="69"/>
    </row>
    <row r="11" spans="1:16">
      <c r="A11" s="29" t="s">
        <v>32</v>
      </c>
      <c r="B11" s="67">
        <f>(COUNTIF('Support bases'!B3:B15,1)+COUNTIF('Support bases'!B19:B27,1)+COUNTIF('Support bases'!B31:B41,1)+COUNTIF('Support bases'!B45:B48,1)+COUNTIF('Support bases'!B52:B56,1))/42</f>
        <v>0</v>
      </c>
      <c r="C11" s="67">
        <f>(COUNTIF('Support bases'!B3:B15,2)+COUNTIF('Support bases'!B19:B27,2)+COUNTIF('Support bases'!B31:B41,2)+COUNTIF('Support bases'!B45:B48,2)+COUNTIF('Support bases'!B52:B56,2))/42</f>
        <v>0</v>
      </c>
      <c r="D11" s="67">
        <f>(COUNTIF('Support bases'!B3:B15,3)+COUNTIF('Support bases'!B19:B27,3)+COUNTIF('Support bases'!B31:B41,3)+COUNTIF('Support bases'!B45:B48,3)+COUNTIF('Support bases'!B52:B56,3))/42</f>
        <v>0</v>
      </c>
      <c r="E11" s="67">
        <f>(COUNTIF('Support bases'!B3:B15,4)+COUNTIF('Support bases'!B19:B27,4)+COUNTIF('Support bases'!B31:B41,4)+COUNTIF('Support bases'!B45:B48,4)+COUNTIF('Support bases'!B52:B56,4))/42</f>
        <v>0</v>
      </c>
      <c r="F11" s="70"/>
      <c r="G11" s="67">
        <f>(COUNTIF('Support bases'!C3:C15,1)+COUNTIF('Support bases'!C19:C27,1)+COUNTIF('Support bases'!C31:C41,1)+COUNTIF('Support bases'!C45:C48,1)+COUNTIF('Support bases'!C52:C56,1))/42</f>
        <v>0</v>
      </c>
      <c r="H11" s="67">
        <f>(COUNTIF('Support bases'!C3:C15,2)+COUNTIF('Support bases'!C19:C27,2)+COUNTIF('Support bases'!C31:C41,2)+COUNTIF('Support bases'!C45:C48,2)+COUNTIF('Support bases'!C52:C56,2))/42</f>
        <v>0</v>
      </c>
      <c r="I11" s="67">
        <f>(COUNTIF('Support bases'!C3:C15,3)+COUNTIF('Support bases'!C19:C27,3)+COUNTIF('Support bases'!C31:C41,3)+COUNTIF('Support bases'!C45:C48,3)+COUNTIF('Support bases'!C52:C56,3))/42</f>
        <v>0</v>
      </c>
      <c r="J11" s="67">
        <f>(COUNTIF('Support bases'!C3:C15,4)+COUNTIF('Support bases'!C19:C27,4)+COUNTIF('Support bases'!C31:C41,4)+COUNTIF('Support bases'!C45:C48,4)+COUNTIF('Support bases'!C52:C56,4))/42</f>
        <v>0</v>
      </c>
      <c r="K11" s="70"/>
      <c r="L11" s="67">
        <f>(COUNTIF('Support bases'!D3:D15,1)+COUNTIF('Support bases'!D19:D27,1)+COUNTIF('Support bases'!D31:D41,1)+COUNTIF('Support bases'!D45:D48,1)+COUNTIF('Support bases'!D52:D56,1))/42</f>
        <v>0</v>
      </c>
      <c r="M11" s="67">
        <f>(COUNTIF('Support bases'!D3:D15,2)+COUNTIF('Support bases'!D19:D27,2)+COUNTIF('Support bases'!D31:D41,2)+COUNTIF('Support bases'!D45:D48,2)+COUNTIF('Support bases'!D52:D56,2))/42</f>
        <v>0</v>
      </c>
      <c r="N11" s="67">
        <f>(COUNTIF('Support bases'!D3:D15,3)+COUNTIF('Support bases'!D19:D27,3)+COUNTIF('Support bases'!D31:D41,3)+COUNTIF('Support bases'!D45:D48,3)+COUNTIF('Support bases'!D52:D56,3))/42</f>
        <v>0</v>
      </c>
      <c r="O11" s="67">
        <f>(COUNTIF('Support bases'!D3:D15,4)+COUNTIF('Support bases'!D19:D27,4)+COUNTIF('Support bases'!D31:D41,4)+COUNTIF('Support bases'!D45:D48,4)+COUNTIF('Support bases'!D52:D56,4))/42</f>
        <v>0</v>
      </c>
      <c r="P11" s="70"/>
    </row>
  </sheetData>
  <mergeCells count="8">
    <mergeCell ref="P4:P11"/>
    <mergeCell ref="B1:O1"/>
    <mergeCell ref="B2:O2"/>
    <mergeCell ref="B4:E4"/>
    <mergeCell ref="G4:J4"/>
    <mergeCell ref="L4:O4"/>
    <mergeCell ref="F4:F11"/>
    <mergeCell ref="K4:K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E1257-94EC-4E6F-949B-B627DCF625C0}">
  <sheetPr>
    <tabColor theme="9" tint="-0.249977111117893"/>
  </sheetPr>
  <dimension ref="A1:E22"/>
  <sheetViews>
    <sheetView workbookViewId="0">
      <selection activeCell="B17" sqref="B17"/>
    </sheetView>
  </sheetViews>
  <sheetFormatPr defaultRowHeight="15.6"/>
  <cols>
    <col min="1" max="1" width="105.5546875" customWidth="1"/>
    <col min="5" max="5" width="51.6640625" customWidth="1"/>
  </cols>
  <sheetData>
    <row r="1" spans="1:5">
      <c r="A1" s="19" t="s">
        <v>33</v>
      </c>
      <c r="B1" s="9" t="s">
        <v>20</v>
      </c>
      <c r="C1" s="9" t="s">
        <v>34</v>
      </c>
      <c r="D1" s="9" t="s">
        <v>22</v>
      </c>
      <c r="E1" s="10" t="s">
        <v>35</v>
      </c>
    </row>
    <row r="2" spans="1:5" ht="11.1" customHeight="1">
      <c r="B2" s="21"/>
      <c r="C2" s="21"/>
      <c r="D2" s="21"/>
      <c r="E2" s="22"/>
    </row>
    <row r="3" spans="1:5" ht="15">
      <c r="A3" s="51" t="s">
        <v>36</v>
      </c>
      <c r="B3" s="50"/>
      <c r="C3" s="3"/>
      <c r="D3" s="3"/>
      <c r="E3" s="4"/>
    </row>
    <row r="4" spans="1:5" ht="15">
      <c r="A4" s="51" t="s">
        <v>37</v>
      </c>
      <c r="B4" s="50"/>
      <c r="C4" s="3"/>
      <c r="D4" s="3"/>
      <c r="E4" s="4"/>
    </row>
    <row r="5" spans="1:5" ht="28.5">
      <c r="A5" s="52" t="s">
        <v>38</v>
      </c>
      <c r="B5" s="50"/>
      <c r="C5" s="3"/>
      <c r="D5" s="3"/>
      <c r="E5" s="4"/>
    </row>
    <row r="6" spans="1:5" ht="28.5">
      <c r="A6" s="52" t="s">
        <v>39</v>
      </c>
      <c r="B6" s="50"/>
      <c r="C6" s="3"/>
      <c r="D6" s="3"/>
      <c r="E6" s="4"/>
    </row>
    <row r="7" spans="1:5" ht="15">
      <c r="A7" s="51" t="s">
        <v>40</v>
      </c>
      <c r="B7" s="50"/>
      <c r="C7" s="3"/>
      <c r="D7" s="3"/>
      <c r="E7" s="4"/>
    </row>
    <row r="8" spans="1:5" ht="15">
      <c r="A8" s="51" t="s">
        <v>41</v>
      </c>
      <c r="B8" s="50"/>
      <c r="C8" s="3"/>
      <c r="D8" s="3"/>
      <c r="E8" s="4"/>
    </row>
    <row r="9" spans="1:5" ht="15">
      <c r="A9" s="51" t="s">
        <v>42</v>
      </c>
      <c r="B9" s="50"/>
      <c r="C9" s="3"/>
      <c r="D9" s="3"/>
      <c r="E9" s="4"/>
    </row>
    <row r="10" spans="1:5" ht="15">
      <c r="A10" s="51" t="s">
        <v>43</v>
      </c>
      <c r="B10" s="50"/>
      <c r="C10" s="3"/>
      <c r="D10" s="3"/>
      <c r="E10" s="4"/>
    </row>
    <row r="11" spans="1:5" ht="28.5">
      <c r="A11" s="52" t="s">
        <v>44</v>
      </c>
      <c r="B11" s="50"/>
      <c r="C11" s="3"/>
      <c r="D11" s="3"/>
      <c r="E11" s="4"/>
    </row>
    <row r="12" spans="1:5" ht="28.5">
      <c r="A12" s="52" t="s">
        <v>45</v>
      </c>
      <c r="B12" s="50"/>
      <c r="C12" s="3"/>
      <c r="D12" s="3"/>
      <c r="E12" s="4"/>
    </row>
    <row r="13" spans="1:5" ht="28.5">
      <c r="A13" s="52" t="s">
        <v>46</v>
      </c>
      <c r="B13" s="50"/>
      <c r="C13" s="3"/>
      <c r="D13" s="3"/>
      <c r="E13" s="4"/>
    </row>
    <row r="14" spans="1:5" ht="28.5">
      <c r="A14" s="53" t="s">
        <v>47</v>
      </c>
      <c r="B14" s="50"/>
      <c r="C14" s="3"/>
      <c r="D14" s="3"/>
      <c r="E14" s="4"/>
    </row>
    <row r="15" spans="1:5" ht="15">
      <c r="A15" s="54" t="s">
        <v>48</v>
      </c>
      <c r="B15" s="50"/>
      <c r="C15" s="3"/>
      <c r="D15" s="3"/>
      <c r="E15" s="4"/>
    </row>
    <row r="16" spans="1:5">
      <c r="B16" s="6"/>
      <c r="C16" s="6"/>
      <c r="D16" s="6"/>
    </row>
    <row r="17" spans="2:4">
      <c r="B17" s="5">
        <f>SUM(B3:B15)/13</f>
        <v>0</v>
      </c>
      <c r="C17" s="5"/>
      <c r="D17" s="5"/>
    </row>
    <row r="18" spans="2:4" ht="15"/>
    <row r="19" spans="2:4" ht="15"/>
    <row r="20" spans="2:4" ht="15"/>
    <row r="21" spans="2:4" ht="15"/>
    <row r="22" spans="2:4" ht="15"/>
  </sheetData>
  <conditionalFormatting sqref="B3:D17">
    <cfRule type="cellIs" dxfId="23" priority="1" operator="greaterThan">
      <formula>3.5</formula>
    </cfRule>
    <cfRule type="cellIs" dxfId="22" priority="2" operator="between">
      <formula>2.51</formula>
      <formula>3.49</formula>
    </cfRule>
    <cfRule type="cellIs" dxfId="21" priority="3" operator="between">
      <formula>1.51</formula>
      <formula>2.49</formula>
    </cfRule>
    <cfRule type="cellIs" dxfId="20" priority="4" operator="between">
      <formula>0.01</formula>
      <formula>1.49</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A6EE9-7A94-4AD3-BBC6-70BA28EE3E11}">
  <sheetPr>
    <tabColor theme="5" tint="0.39997558519241921"/>
  </sheetPr>
  <dimension ref="A1:E31"/>
  <sheetViews>
    <sheetView workbookViewId="0">
      <selection activeCell="B21" sqref="B21"/>
    </sheetView>
  </sheetViews>
  <sheetFormatPr defaultRowHeight="15.6"/>
  <cols>
    <col min="1" max="1" width="101.6640625" customWidth="1"/>
    <col min="5" max="5" width="51.6640625" customWidth="1"/>
  </cols>
  <sheetData>
    <row r="1" spans="1:5" ht="15.75">
      <c r="A1" s="66" t="s">
        <v>49</v>
      </c>
      <c r="B1" s="9" t="s">
        <v>20</v>
      </c>
      <c r="C1" s="9" t="s">
        <v>34</v>
      </c>
      <c r="D1" s="9" t="s">
        <v>22</v>
      </c>
      <c r="E1" s="10" t="s">
        <v>35</v>
      </c>
    </row>
    <row r="2" spans="1:5" ht="8.1" customHeight="1">
      <c r="B2" s="21"/>
      <c r="C2" s="21"/>
      <c r="D2" s="21"/>
      <c r="E2" s="22"/>
    </row>
    <row r="3" spans="1:5" ht="15">
      <c r="A3" s="11" t="s">
        <v>50</v>
      </c>
      <c r="B3" s="3"/>
      <c r="C3" s="3"/>
      <c r="D3" s="3"/>
      <c r="E3" s="4"/>
    </row>
    <row r="4" spans="1:5" ht="15">
      <c r="A4" s="11" t="s">
        <v>51</v>
      </c>
      <c r="B4" s="3"/>
      <c r="C4" s="3"/>
      <c r="D4" s="3"/>
      <c r="E4" s="4"/>
    </row>
    <row r="5" spans="1:5" ht="15">
      <c r="A5" s="11" t="s">
        <v>52</v>
      </c>
      <c r="B5" s="3"/>
      <c r="C5" s="3"/>
      <c r="D5" s="3"/>
      <c r="E5" s="4"/>
    </row>
    <row r="6" spans="1:5" ht="15">
      <c r="A6" s="11" t="s">
        <v>53</v>
      </c>
      <c r="B6" s="3"/>
      <c r="C6" s="3"/>
      <c r="D6" s="3"/>
      <c r="E6" s="4"/>
    </row>
    <row r="7" spans="1:5" ht="15">
      <c r="A7" s="11" t="s">
        <v>54</v>
      </c>
      <c r="B7" s="3"/>
      <c r="C7" s="3"/>
      <c r="D7" s="3"/>
      <c r="E7" s="4"/>
    </row>
    <row r="8" spans="1:5" ht="15">
      <c r="A8" s="11" t="s">
        <v>55</v>
      </c>
      <c r="B8" s="3"/>
      <c r="C8" s="3"/>
      <c r="D8" s="3"/>
      <c r="E8" s="4"/>
    </row>
    <row r="9" spans="1:5" ht="15">
      <c r="A9" s="11" t="s">
        <v>56</v>
      </c>
      <c r="B9" s="3"/>
      <c r="C9" s="3"/>
      <c r="D9" s="3"/>
      <c r="E9" s="4"/>
    </row>
    <row r="10" spans="1:5" ht="15">
      <c r="A10" s="11" t="s">
        <v>57</v>
      </c>
      <c r="B10" s="3"/>
      <c r="C10" s="3"/>
      <c r="D10" s="3"/>
      <c r="E10" s="4"/>
    </row>
    <row r="11" spans="1:5" ht="15">
      <c r="A11" s="11" t="s">
        <v>58</v>
      </c>
      <c r="B11" s="3"/>
      <c r="C11" s="3"/>
      <c r="D11" s="3"/>
      <c r="E11" s="4"/>
    </row>
    <row r="12" spans="1:5" ht="15">
      <c r="A12" s="11" t="s">
        <v>59</v>
      </c>
      <c r="B12" s="3"/>
      <c r="C12" s="3"/>
      <c r="D12" s="3"/>
      <c r="E12" s="4"/>
    </row>
    <row r="13" spans="1:5" ht="30.75">
      <c r="A13" s="12" t="s">
        <v>60</v>
      </c>
      <c r="B13" s="3"/>
      <c r="C13" s="3"/>
      <c r="D13" s="3"/>
      <c r="E13" s="4"/>
    </row>
    <row r="14" spans="1:5" ht="30.95">
      <c r="A14" s="12" t="s">
        <v>61</v>
      </c>
      <c r="B14" s="3"/>
      <c r="C14" s="3"/>
      <c r="D14" s="3"/>
      <c r="E14" s="4"/>
    </row>
    <row r="15" spans="1:5" ht="15">
      <c r="A15" s="12" t="s">
        <v>62</v>
      </c>
      <c r="B15" s="3"/>
      <c r="C15" s="3"/>
      <c r="D15" s="3"/>
      <c r="E15" s="4"/>
    </row>
    <row r="16" spans="1:5" ht="15">
      <c r="A16" s="37" t="s">
        <v>63</v>
      </c>
      <c r="B16" s="3"/>
      <c r="C16" s="3"/>
      <c r="D16" s="3"/>
      <c r="E16" s="4"/>
    </row>
    <row r="17" spans="1:5" ht="30.95">
      <c r="A17" s="12" t="s">
        <v>64</v>
      </c>
      <c r="B17" s="3"/>
      <c r="C17" s="3"/>
      <c r="D17" s="3"/>
      <c r="E17" s="4"/>
    </row>
    <row r="18" spans="1:5">
      <c r="A18" s="57" t="s">
        <v>65</v>
      </c>
      <c r="B18" s="46"/>
      <c r="C18" s="46"/>
      <c r="D18" s="46"/>
      <c r="E18" s="47"/>
    </row>
    <row r="19" spans="1:5" ht="30.75">
      <c r="A19" s="59" t="s">
        <v>66</v>
      </c>
      <c r="B19" s="41"/>
      <c r="C19" s="41"/>
      <c r="D19" s="41"/>
      <c r="E19" s="42"/>
    </row>
    <row r="20" spans="1:5" ht="15">
      <c r="A20" s="58" t="s">
        <v>67</v>
      </c>
      <c r="B20" s="41"/>
      <c r="C20" s="41"/>
      <c r="D20" s="41"/>
      <c r="E20" s="42"/>
    </row>
    <row r="21" spans="1:5" ht="15">
      <c r="A21" s="55"/>
      <c r="B21" s="6"/>
      <c r="C21" s="6"/>
      <c r="D21" s="6"/>
    </row>
    <row r="22" spans="1:5">
      <c r="B22" s="5">
        <f>SUM(B3:B19)/18</f>
        <v>0</v>
      </c>
      <c r="C22" s="5"/>
      <c r="D22" s="5"/>
    </row>
    <row r="23" spans="1:5" ht="15"/>
    <row r="24" spans="1:5" ht="15"/>
    <row r="25" spans="1:5" ht="15"/>
    <row r="26" spans="1:5" ht="15"/>
    <row r="27" spans="1:5" ht="15"/>
    <row r="28" spans="1:5" ht="15"/>
    <row r="29" spans="1:5" ht="15"/>
    <row r="30" spans="1:5" ht="15"/>
    <row r="31" spans="1:5" ht="15"/>
  </sheetData>
  <conditionalFormatting sqref="B3:D22">
    <cfRule type="cellIs" dxfId="19" priority="1" operator="greaterThan">
      <formula>3.5</formula>
    </cfRule>
    <cfRule type="cellIs" dxfId="18" priority="2" operator="between">
      <formula>2.51</formula>
      <formula>3.49</formula>
    </cfRule>
    <cfRule type="cellIs" dxfId="17" priority="3" operator="between">
      <formula>1.51</formula>
      <formula>2.49</formula>
    </cfRule>
    <cfRule type="cellIs" dxfId="16" priority="4" operator="between">
      <formula>0.01</formula>
      <formula>1.49</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215BE-F122-4F22-8FD8-138905B0DB6F}">
  <sheetPr>
    <tabColor theme="3" tint="0.499984740745262"/>
  </sheetPr>
  <dimension ref="A1:E36"/>
  <sheetViews>
    <sheetView tabSelected="1" topLeftCell="A8" workbookViewId="0">
      <selection activeCell="B23" sqref="B23"/>
    </sheetView>
  </sheetViews>
  <sheetFormatPr defaultRowHeight="15.6"/>
  <cols>
    <col min="1" max="1" width="101.5546875" customWidth="1"/>
    <col min="5" max="5" width="51.6640625" customWidth="1"/>
  </cols>
  <sheetData>
    <row r="1" spans="1:5">
      <c r="A1" s="18" t="s">
        <v>29</v>
      </c>
      <c r="B1" s="9" t="s">
        <v>20</v>
      </c>
      <c r="C1" s="9" t="s">
        <v>34</v>
      </c>
      <c r="D1" s="9" t="s">
        <v>22</v>
      </c>
      <c r="E1" s="10" t="s">
        <v>35</v>
      </c>
    </row>
    <row r="2" spans="1:5" ht="8.4499999999999993" customHeight="1">
      <c r="B2" s="21"/>
      <c r="C2" s="21"/>
      <c r="D2" s="21"/>
      <c r="E2" s="22"/>
    </row>
    <row r="3" spans="1:5" ht="15">
      <c r="A3" s="13" t="s">
        <v>68</v>
      </c>
      <c r="B3" s="3"/>
      <c r="C3" s="3"/>
      <c r="D3" s="3"/>
      <c r="E3" s="4"/>
    </row>
    <row r="4" spans="1:5">
      <c r="A4" s="13" t="s">
        <v>69</v>
      </c>
      <c r="B4" s="3"/>
      <c r="C4" s="3"/>
      <c r="D4" s="3"/>
      <c r="E4" s="4"/>
    </row>
    <row r="5" spans="1:5" ht="15">
      <c r="A5" s="13" t="s">
        <v>70</v>
      </c>
      <c r="B5" s="3"/>
      <c r="C5" s="3"/>
      <c r="D5" s="3"/>
      <c r="E5" s="4"/>
    </row>
    <row r="6" spans="1:5">
      <c r="A6" s="15" t="s">
        <v>71</v>
      </c>
      <c r="B6" s="3"/>
      <c r="C6" s="3"/>
      <c r="D6" s="3"/>
      <c r="E6" s="4"/>
    </row>
    <row r="7" spans="1:5" ht="30.75">
      <c r="A7" s="13" t="s">
        <v>72</v>
      </c>
      <c r="B7" s="3"/>
      <c r="C7" s="3"/>
      <c r="D7" s="3"/>
      <c r="E7" s="4"/>
    </row>
    <row r="8" spans="1:5" ht="30.75">
      <c r="A8" s="13" t="s">
        <v>73</v>
      </c>
      <c r="B8" s="3"/>
      <c r="C8" s="3"/>
      <c r="D8" s="3"/>
      <c r="E8" s="4"/>
    </row>
    <row r="9" spans="1:5" ht="30.75">
      <c r="A9" s="13" t="s">
        <v>74</v>
      </c>
      <c r="B9" s="3"/>
      <c r="C9" s="3"/>
      <c r="D9" s="3"/>
      <c r="E9" s="4"/>
    </row>
    <row r="10" spans="1:5">
      <c r="A10" s="13" t="s">
        <v>75</v>
      </c>
      <c r="B10" s="3"/>
      <c r="C10" s="3"/>
      <c r="D10" s="3"/>
      <c r="E10" s="4"/>
    </row>
    <row r="11" spans="1:5" ht="46.5">
      <c r="A11" s="13" t="s">
        <v>76</v>
      </c>
      <c r="B11" s="3"/>
      <c r="C11" s="3"/>
      <c r="D11" s="3"/>
      <c r="E11" s="4"/>
    </row>
    <row r="12" spans="1:5" ht="15">
      <c r="A12" s="14" t="s">
        <v>77</v>
      </c>
      <c r="B12" s="3"/>
      <c r="C12" s="3"/>
      <c r="D12" s="3"/>
      <c r="E12" s="4"/>
    </row>
    <row r="13" spans="1:5" ht="15">
      <c r="A13" s="12" t="s">
        <v>78</v>
      </c>
      <c r="B13" s="3"/>
      <c r="C13" s="3"/>
      <c r="D13" s="3"/>
      <c r="E13" s="4"/>
    </row>
    <row r="14" spans="1:5" ht="30.75">
      <c r="A14" s="12" t="s">
        <v>79</v>
      </c>
      <c r="B14" s="3"/>
      <c r="C14" s="3"/>
      <c r="D14" s="3"/>
      <c r="E14" s="4"/>
    </row>
    <row r="15" spans="1:5" ht="30.75">
      <c r="A15" s="12" t="s">
        <v>80</v>
      </c>
      <c r="B15" s="3"/>
      <c r="C15" s="3"/>
      <c r="D15" s="3"/>
      <c r="E15" s="4"/>
    </row>
    <row r="16" spans="1:5" ht="30.95">
      <c r="A16" s="12" t="s">
        <v>81</v>
      </c>
      <c r="B16" s="3"/>
      <c r="C16" s="3"/>
      <c r="D16" s="3"/>
      <c r="E16" s="4"/>
    </row>
    <row r="17" spans="1:5" ht="15">
      <c r="A17" s="12" t="s">
        <v>82</v>
      </c>
      <c r="B17" s="3"/>
      <c r="C17" s="3"/>
      <c r="D17" s="3"/>
      <c r="E17" s="4"/>
    </row>
    <row r="18" spans="1:5" ht="30.95">
      <c r="A18" s="12" t="s">
        <v>83</v>
      </c>
      <c r="B18" s="3"/>
      <c r="C18" s="3"/>
      <c r="D18" s="3"/>
      <c r="E18" s="4"/>
    </row>
    <row r="19" spans="1:5" ht="30.75">
      <c r="A19" s="12" t="s">
        <v>84</v>
      </c>
      <c r="B19" s="3"/>
      <c r="C19" s="3"/>
      <c r="D19" s="3"/>
      <c r="E19" s="4"/>
    </row>
    <row r="20" spans="1:5" ht="30.95">
      <c r="A20" s="12" t="s">
        <v>85</v>
      </c>
      <c r="B20" s="3"/>
      <c r="C20" s="3"/>
      <c r="D20" s="3"/>
      <c r="E20" s="4"/>
    </row>
    <row r="21" spans="1:5">
      <c r="A21" s="12" t="s">
        <v>86</v>
      </c>
      <c r="B21" s="3"/>
      <c r="C21" s="3"/>
      <c r="D21" s="3"/>
      <c r="E21" s="4"/>
    </row>
    <row r="22" spans="1:5">
      <c r="B22" s="6"/>
      <c r="C22" s="6"/>
      <c r="D22" s="6"/>
    </row>
    <row r="23" spans="1:5">
      <c r="B23" s="5">
        <f>SUM(B3:B21)/19</f>
        <v>0</v>
      </c>
      <c r="C23" s="5"/>
      <c r="D23" s="5"/>
    </row>
    <row r="24" spans="1:5" ht="15"/>
    <row r="25" spans="1:5" ht="15"/>
    <row r="26" spans="1:5" ht="15"/>
    <row r="27" spans="1:5" ht="15"/>
    <row r="29" spans="1:5" ht="15"/>
    <row r="30" spans="1:5" ht="15"/>
    <row r="31" spans="1:5" ht="15"/>
    <row r="32" spans="1:5" ht="15"/>
    <row r="33" ht="15"/>
    <row r="34" ht="15"/>
    <row r="35" ht="15"/>
    <row r="36" ht="15"/>
  </sheetData>
  <conditionalFormatting sqref="B3:D23">
    <cfRule type="cellIs" dxfId="15" priority="1" operator="greaterThan">
      <formula>3.5</formula>
    </cfRule>
    <cfRule type="cellIs" dxfId="14" priority="2" operator="between">
      <formula>2.51</formula>
      <formula>3.49</formula>
    </cfRule>
    <cfRule type="cellIs" dxfId="13" priority="3" operator="between">
      <formula>1.51</formula>
      <formula>2.49</formula>
    </cfRule>
    <cfRule type="cellIs" dxfId="12" priority="4" operator="between">
      <formula>0.01</formula>
      <formula>1.49</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2C510-90DE-4969-AC96-68EB41358E64}">
  <sheetPr>
    <tabColor rgb="FFF074D0"/>
  </sheetPr>
  <dimension ref="A1:E16"/>
  <sheetViews>
    <sheetView workbookViewId="0">
      <selection activeCell="B10" sqref="B10"/>
    </sheetView>
  </sheetViews>
  <sheetFormatPr defaultRowHeight="15.6"/>
  <cols>
    <col min="1" max="1" width="108.44140625" customWidth="1"/>
    <col min="5" max="5" width="51.6640625" customWidth="1"/>
  </cols>
  <sheetData>
    <row r="1" spans="1:5">
      <c r="A1" s="17" t="s">
        <v>87</v>
      </c>
      <c r="B1" s="9" t="s">
        <v>20</v>
      </c>
      <c r="C1" s="9" t="s">
        <v>34</v>
      </c>
      <c r="D1" s="9" t="s">
        <v>22</v>
      </c>
      <c r="E1" s="10" t="s">
        <v>35</v>
      </c>
    </row>
    <row r="2" spans="1:5" ht="11.1" customHeight="1">
      <c r="B2" s="21"/>
      <c r="C2" s="21"/>
      <c r="D2" s="21"/>
      <c r="E2" s="22"/>
    </row>
    <row r="3" spans="1:5" ht="30.95">
      <c r="A3" s="12" t="s">
        <v>88</v>
      </c>
      <c r="B3" s="3"/>
      <c r="C3" s="3"/>
      <c r="D3" s="3"/>
      <c r="E3" s="4"/>
    </row>
    <row r="4" spans="1:5" ht="30.75">
      <c r="A4" s="12" t="s">
        <v>89</v>
      </c>
      <c r="B4" s="3"/>
      <c r="C4" s="3"/>
      <c r="D4" s="3"/>
      <c r="E4" s="4"/>
    </row>
    <row r="5" spans="1:5" ht="30.95">
      <c r="A5" s="16" t="s">
        <v>90</v>
      </c>
      <c r="B5" s="3"/>
      <c r="C5" s="3"/>
      <c r="D5" s="3"/>
      <c r="E5" s="4"/>
    </row>
    <row r="6" spans="1:5" ht="30.75">
      <c r="A6" s="12" t="s">
        <v>91</v>
      </c>
      <c r="B6" s="3"/>
      <c r="C6" s="3"/>
      <c r="D6" s="3"/>
      <c r="E6" s="4"/>
    </row>
    <row r="7" spans="1:5">
      <c r="A7" t="s">
        <v>92</v>
      </c>
      <c r="B7" s="3"/>
      <c r="C7" s="3"/>
      <c r="D7" s="3"/>
      <c r="E7" s="4"/>
    </row>
    <row r="8" spans="1:5" ht="30.75">
      <c r="A8" s="12" t="s">
        <v>93</v>
      </c>
      <c r="B8" s="3"/>
      <c r="C8" s="3"/>
      <c r="D8" s="3"/>
      <c r="E8" s="4"/>
    </row>
    <row r="9" spans="1:5" ht="30" customHeight="1">
      <c r="A9" s="12" t="s">
        <v>94</v>
      </c>
      <c r="B9" s="3"/>
      <c r="C9" s="3"/>
      <c r="D9" s="3"/>
      <c r="E9" s="4"/>
    </row>
    <row r="10" spans="1:5" ht="15">
      <c r="A10" s="56"/>
      <c r="B10" s="6"/>
      <c r="C10" s="6"/>
      <c r="D10" s="6"/>
    </row>
    <row r="11" spans="1:5" ht="15">
      <c r="B11" s="5">
        <f>SUM(B3:B9)/7</f>
        <v>0</v>
      </c>
      <c r="C11" s="5"/>
      <c r="D11" s="5"/>
    </row>
    <row r="12" spans="1:5" ht="15"/>
    <row r="13" spans="1:5" ht="15"/>
    <row r="14" spans="1:5" ht="15"/>
    <row r="15" spans="1:5" ht="15"/>
    <row r="16" spans="1:5" ht="15"/>
  </sheetData>
  <conditionalFormatting sqref="B3:D11">
    <cfRule type="cellIs" dxfId="11" priority="1" operator="between">
      <formula>3.51</formula>
      <formula>4.5</formula>
    </cfRule>
    <cfRule type="cellIs" dxfId="10" priority="2" operator="between">
      <formula>2.51</formula>
      <formula>3.49</formula>
    </cfRule>
    <cfRule type="cellIs" dxfId="9" priority="3" operator="between">
      <formula>1.51</formula>
      <formula>2.49</formula>
    </cfRule>
    <cfRule type="cellIs" dxfId="8" priority="4" operator="between">
      <formula>0.001</formula>
      <formula>1.49</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DB36D-D98B-4C8A-9C62-3B980E420CAD}">
  <sheetPr>
    <tabColor rgb="FFFFFF99"/>
  </sheetPr>
  <dimension ref="A1:E18"/>
  <sheetViews>
    <sheetView workbookViewId="0">
      <selection activeCell="B17" sqref="B17"/>
    </sheetView>
  </sheetViews>
  <sheetFormatPr defaultRowHeight="15"/>
  <cols>
    <col min="1" max="1" width="128.109375" style="36" customWidth="1"/>
    <col min="5" max="5" width="51.6640625" customWidth="1"/>
  </cols>
  <sheetData>
    <row r="1" spans="1:5" ht="15.75">
      <c r="A1" s="35" t="s">
        <v>31</v>
      </c>
      <c r="B1" s="9" t="s">
        <v>20</v>
      </c>
      <c r="C1" s="9" t="s">
        <v>34</v>
      </c>
      <c r="D1" s="9" t="s">
        <v>22</v>
      </c>
      <c r="E1" s="10" t="s">
        <v>35</v>
      </c>
    </row>
    <row r="2" spans="1:5" ht="6.95" customHeight="1">
      <c r="B2" s="21"/>
      <c r="C2" s="21"/>
      <c r="D2" s="21"/>
      <c r="E2" s="22"/>
    </row>
    <row r="3" spans="1:5">
      <c r="A3" s="8" t="s">
        <v>95</v>
      </c>
      <c r="B3" s="3"/>
      <c r="C3" s="3"/>
      <c r="D3" s="3"/>
      <c r="E3" s="4"/>
    </row>
    <row r="4" spans="1:5" ht="30.75">
      <c r="A4" s="38" t="s">
        <v>96</v>
      </c>
      <c r="B4" s="3"/>
      <c r="C4" s="3"/>
      <c r="D4" s="3"/>
      <c r="E4" s="4"/>
    </row>
    <row r="5" spans="1:5" ht="30.75">
      <c r="A5" s="39" t="s">
        <v>97</v>
      </c>
      <c r="B5" s="3"/>
      <c r="C5" s="3"/>
      <c r="D5" s="3"/>
      <c r="E5" s="4"/>
    </row>
    <row r="6" spans="1:5">
      <c r="A6" s="39" t="s">
        <v>98</v>
      </c>
      <c r="B6" s="3"/>
      <c r="C6" s="3"/>
      <c r="D6" s="3"/>
      <c r="E6" s="4"/>
    </row>
    <row r="7" spans="1:5">
      <c r="A7" s="39" t="s">
        <v>99</v>
      </c>
      <c r="B7" s="3"/>
      <c r="C7" s="3"/>
      <c r="D7" s="3"/>
      <c r="E7" s="4"/>
    </row>
    <row r="8" spans="1:5">
      <c r="A8" s="39" t="s">
        <v>100</v>
      </c>
      <c r="B8" s="3"/>
      <c r="C8" s="3"/>
      <c r="D8" s="3"/>
      <c r="E8" s="4"/>
    </row>
    <row r="9" spans="1:5">
      <c r="A9" s="39" t="s">
        <v>101</v>
      </c>
      <c r="B9" s="3"/>
      <c r="C9" s="3"/>
      <c r="D9" s="3"/>
      <c r="E9" s="4"/>
    </row>
    <row r="10" spans="1:5">
      <c r="A10" s="45" t="s">
        <v>102</v>
      </c>
      <c r="B10" s="46"/>
      <c r="C10" s="46"/>
      <c r="D10" s="46"/>
      <c r="E10" s="47"/>
    </row>
    <row r="11" spans="1:5">
      <c r="A11" s="40" t="s">
        <v>103</v>
      </c>
      <c r="B11" s="41"/>
      <c r="C11" s="41"/>
      <c r="D11" s="41"/>
      <c r="E11" s="42"/>
    </row>
    <row r="12" spans="1:5">
      <c r="A12" s="40" t="s">
        <v>104</v>
      </c>
      <c r="B12" s="41"/>
      <c r="C12" s="41"/>
      <c r="D12" s="41"/>
      <c r="E12" s="42"/>
    </row>
    <row r="13" spans="1:5" ht="30.75">
      <c r="A13" s="12" t="s">
        <v>84</v>
      </c>
      <c r="B13" s="48"/>
      <c r="C13" s="48"/>
      <c r="D13" s="48"/>
      <c r="E13" s="49"/>
    </row>
    <row r="14" spans="1:5">
      <c r="A14" s="43" t="s">
        <v>105</v>
      </c>
      <c r="B14" s="41"/>
      <c r="C14" s="41"/>
      <c r="D14" s="41"/>
      <c r="E14" s="42"/>
    </row>
    <row r="15" spans="1:5" ht="30.75">
      <c r="A15" s="44" t="s">
        <v>106</v>
      </c>
      <c r="B15" s="41"/>
      <c r="C15" s="41"/>
      <c r="D15" s="41"/>
      <c r="E15" s="42"/>
    </row>
    <row r="16" spans="1:5">
      <c r="A16" s="44" t="s">
        <v>107</v>
      </c>
      <c r="B16" s="41"/>
      <c r="C16" s="41"/>
      <c r="D16" s="41"/>
      <c r="E16" s="42"/>
    </row>
    <row r="17" spans="1:4">
      <c r="B17" s="6"/>
      <c r="C17" s="6"/>
      <c r="D17" s="6"/>
    </row>
    <row r="18" spans="1:4">
      <c r="A18" s="56"/>
      <c r="B18" s="60">
        <f>SUM(B3:B13)/14</f>
        <v>0</v>
      </c>
      <c r="C18" s="60"/>
      <c r="D18" s="60"/>
    </row>
  </sheetData>
  <conditionalFormatting sqref="B3:D18">
    <cfRule type="cellIs" dxfId="7" priority="1" operator="greaterThan">
      <formula>3.51</formula>
    </cfRule>
    <cfRule type="cellIs" dxfId="6" priority="2" operator="between">
      <formula>2.51</formula>
      <formula>3.49</formula>
    </cfRule>
    <cfRule type="cellIs" dxfId="5" priority="3" operator="between">
      <formula>1.51</formula>
      <formula>2.49</formula>
    </cfRule>
    <cfRule type="cellIs" dxfId="4" priority="4" operator="between">
      <formula>0.001</formula>
      <formula>1.49</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86E5-5204-48BA-9863-D278D3AFA48E}">
  <sheetPr>
    <tabColor theme="8"/>
  </sheetPr>
  <dimension ref="A1:E59"/>
  <sheetViews>
    <sheetView workbookViewId="0">
      <selection activeCell="B60" sqref="B60"/>
    </sheetView>
  </sheetViews>
  <sheetFormatPr defaultRowHeight="15"/>
  <cols>
    <col min="1" max="1" width="84.44140625" style="36" customWidth="1"/>
    <col min="5" max="5" width="51.6640625" customWidth="1"/>
  </cols>
  <sheetData>
    <row r="1" spans="1:5" ht="15.75">
      <c r="B1" s="9" t="s">
        <v>20</v>
      </c>
      <c r="C1" s="9" t="s">
        <v>34</v>
      </c>
      <c r="D1" s="9" t="s">
        <v>22</v>
      </c>
      <c r="E1" s="10" t="s">
        <v>35</v>
      </c>
    </row>
    <row r="2" spans="1:5" ht="15.75">
      <c r="A2" s="61" t="s">
        <v>27</v>
      </c>
      <c r="B2" s="1"/>
      <c r="C2" s="1"/>
      <c r="D2" s="1"/>
      <c r="E2" s="2"/>
    </row>
    <row r="3" spans="1:5">
      <c r="A3" s="62" t="s">
        <v>108</v>
      </c>
      <c r="B3" s="3"/>
      <c r="C3" s="3"/>
      <c r="D3" s="3"/>
      <c r="E3" s="4"/>
    </row>
    <row r="4" spans="1:5">
      <c r="A4" s="62" t="s">
        <v>109</v>
      </c>
      <c r="B4" s="3"/>
      <c r="C4" s="3"/>
      <c r="D4" s="3"/>
      <c r="E4" s="4"/>
    </row>
    <row r="5" spans="1:5">
      <c r="A5" s="62" t="s">
        <v>110</v>
      </c>
      <c r="B5" s="3"/>
      <c r="C5" s="3"/>
      <c r="D5" s="3"/>
      <c r="E5" s="4"/>
    </row>
    <row r="6" spans="1:5">
      <c r="A6" s="62" t="s">
        <v>111</v>
      </c>
      <c r="B6" s="3"/>
      <c r="C6" s="3"/>
      <c r="D6" s="3"/>
      <c r="E6" s="4"/>
    </row>
    <row r="7" spans="1:5" ht="30.75">
      <c r="A7" s="62" t="s">
        <v>112</v>
      </c>
      <c r="B7" s="3"/>
      <c r="C7" s="3"/>
      <c r="D7" s="3"/>
      <c r="E7" s="4"/>
    </row>
    <row r="8" spans="1:5" ht="30.75">
      <c r="A8" s="62" t="s">
        <v>113</v>
      </c>
      <c r="B8" s="3"/>
      <c r="C8" s="3"/>
      <c r="D8" s="3"/>
      <c r="E8" s="4"/>
    </row>
    <row r="9" spans="1:5">
      <c r="A9" s="63" t="s">
        <v>114</v>
      </c>
      <c r="B9" s="3"/>
      <c r="C9" s="3"/>
      <c r="D9" s="3"/>
      <c r="E9" s="4"/>
    </row>
    <row r="10" spans="1:5">
      <c r="A10" s="63" t="s">
        <v>115</v>
      </c>
      <c r="B10" s="3"/>
      <c r="C10" s="3"/>
      <c r="D10" s="3"/>
      <c r="E10" s="4"/>
    </row>
    <row r="11" spans="1:5">
      <c r="A11" s="63" t="s">
        <v>116</v>
      </c>
      <c r="B11" s="3"/>
      <c r="C11" s="3"/>
      <c r="D11" s="3"/>
      <c r="E11" s="4"/>
    </row>
    <row r="12" spans="1:5">
      <c r="A12" s="63" t="s">
        <v>117</v>
      </c>
      <c r="B12" s="3"/>
      <c r="C12" s="3"/>
      <c r="D12" s="3"/>
      <c r="E12" s="4"/>
    </row>
    <row r="13" spans="1:5">
      <c r="A13" s="63" t="s">
        <v>118</v>
      </c>
      <c r="B13" s="3"/>
      <c r="C13" s="3"/>
      <c r="D13" s="3"/>
      <c r="E13" s="4"/>
    </row>
    <row r="14" spans="1:5">
      <c r="A14" s="63" t="s">
        <v>119</v>
      </c>
      <c r="B14" s="3"/>
      <c r="C14" s="3"/>
      <c r="D14" s="3"/>
      <c r="E14" s="4"/>
    </row>
    <row r="15" spans="1:5">
      <c r="A15" s="63" t="s">
        <v>120</v>
      </c>
      <c r="B15" s="3"/>
      <c r="C15" s="3"/>
      <c r="D15" s="3"/>
      <c r="E15" s="4"/>
    </row>
    <row r="16" spans="1:5">
      <c r="A16" s="64" t="s">
        <v>121</v>
      </c>
      <c r="B16" s="5" cm="1">
        <f t="array" ref="B16">SUM((B3:B15)/13)</f>
        <v>0</v>
      </c>
      <c r="C16" s="5" cm="1">
        <f t="array" ref="C16">SUM((C3:C15)/13)</f>
        <v>0</v>
      </c>
      <c r="D16" s="5" cm="1">
        <f t="array" ref="D16">SUM((D3:D15)/13)</f>
        <v>0</v>
      </c>
      <c r="E16" s="4"/>
    </row>
    <row r="17" spans="1:5">
      <c r="B17" s="6"/>
      <c r="C17" s="6"/>
      <c r="D17" s="6"/>
    </row>
    <row r="18" spans="1:5" ht="15.75">
      <c r="A18" s="61" t="s">
        <v>49</v>
      </c>
      <c r="B18" s="1"/>
      <c r="C18" s="1"/>
      <c r="D18" s="20"/>
      <c r="E18" s="2"/>
    </row>
    <row r="19" spans="1:5">
      <c r="A19" s="63" t="s">
        <v>122</v>
      </c>
      <c r="B19" s="3"/>
      <c r="C19" s="3"/>
      <c r="D19" s="3"/>
      <c r="E19" s="4"/>
    </row>
    <row r="20" spans="1:5">
      <c r="A20" s="63" t="s">
        <v>123</v>
      </c>
      <c r="B20" s="3"/>
      <c r="C20" s="3"/>
      <c r="D20" s="3"/>
      <c r="E20" s="4"/>
    </row>
    <row r="21" spans="1:5" ht="30.75">
      <c r="A21" s="63" t="s">
        <v>124</v>
      </c>
      <c r="B21" s="3"/>
      <c r="C21" s="3"/>
      <c r="D21" s="3"/>
      <c r="E21" s="4"/>
    </row>
    <row r="22" spans="1:5">
      <c r="A22" s="63" t="s">
        <v>125</v>
      </c>
      <c r="B22" s="3"/>
      <c r="C22" s="3"/>
      <c r="D22" s="3"/>
      <c r="E22" s="4"/>
    </row>
    <row r="23" spans="1:5">
      <c r="A23" s="63" t="s">
        <v>126</v>
      </c>
      <c r="B23" s="3"/>
      <c r="C23" s="3"/>
      <c r="D23" s="3"/>
      <c r="E23" s="4"/>
    </row>
    <row r="24" spans="1:5">
      <c r="A24" s="63" t="s">
        <v>127</v>
      </c>
      <c r="B24" s="3"/>
      <c r="C24" s="3"/>
      <c r="D24" s="3"/>
      <c r="E24" s="4"/>
    </row>
    <row r="25" spans="1:5">
      <c r="A25" s="63" t="s">
        <v>128</v>
      </c>
      <c r="B25" s="3"/>
      <c r="C25" s="3"/>
      <c r="D25" s="3"/>
      <c r="E25" s="4"/>
    </row>
    <row r="26" spans="1:5">
      <c r="A26" s="63" t="s">
        <v>129</v>
      </c>
      <c r="B26" s="3"/>
      <c r="C26" s="3"/>
      <c r="D26" s="3"/>
      <c r="E26" s="4"/>
    </row>
    <row r="27" spans="1:5">
      <c r="A27" s="63" t="s">
        <v>130</v>
      </c>
      <c r="B27" s="3"/>
      <c r="C27" s="3"/>
      <c r="D27" s="3"/>
      <c r="E27" s="4"/>
    </row>
    <row r="28" spans="1:5">
      <c r="A28" s="64" t="s">
        <v>121</v>
      </c>
      <c r="B28" s="7">
        <f>SUM(B19:B27)/9</f>
        <v>0</v>
      </c>
      <c r="C28" s="7">
        <f t="shared" ref="C28:D28" si="0">SUM(C19:C27)/9</f>
        <v>0</v>
      </c>
      <c r="D28" s="7">
        <f t="shared" si="0"/>
        <v>0</v>
      </c>
      <c r="E28" s="4"/>
    </row>
    <row r="29" spans="1:5">
      <c r="B29" s="6"/>
      <c r="C29" s="6"/>
      <c r="D29" s="6"/>
    </row>
    <row r="30" spans="1:5" ht="15.75">
      <c r="A30" s="61" t="s">
        <v>29</v>
      </c>
      <c r="B30" s="1"/>
      <c r="C30" s="1"/>
      <c r="D30" s="20"/>
      <c r="E30" s="2"/>
    </row>
    <row r="31" spans="1:5">
      <c r="A31" s="63" t="s">
        <v>131</v>
      </c>
      <c r="B31" s="3"/>
      <c r="C31" s="3"/>
      <c r="D31" s="3"/>
      <c r="E31" s="4"/>
    </row>
    <row r="32" spans="1:5">
      <c r="A32" s="63" t="s">
        <v>132</v>
      </c>
      <c r="B32" s="3"/>
      <c r="C32" s="3"/>
      <c r="D32" s="3"/>
      <c r="E32" s="4"/>
    </row>
    <row r="33" spans="1:5" ht="30.75">
      <c r="A33" s="63" t="s">
        <v>133</v>
      </c>
      <c r="B33" s="3"/>
      <c r="C33" s="3"/>
      <c r="D33" s="3"/>
      <c r="E33" s="4"/>
    </row>
    <row r="34" spans="1:5">
      <c r="A34" s="63" t="s">
        <v>134</v>
      </c>
      <c r="B34" s="3"/>
      <c r="C34" s="3"/>
      <c r="D34" s="3"/>
      <c r="E34" s="4"/>
    </row>
    <row r="35" spans="1:5">
      <c r="A35" s="63" t="s">
        <v>135</v>
      </c>
      <c r="B35" s="3"/>
      <c r="C35" s="3"/>
      <c r="D35" s="3"/>
      <c r="E35" s="4"/>
    </row>
    <row r="36" spans="1:5">
      <c r="A36" s="63" t="s">
        <v>136</v>
      </c>
      <c r="B36" s="3"/>
      <c r="C36" s="3"/>
      <c r="D36" s="3"/>
      <c r="E36" s="4"/>
    </row>
    <row r="37" spans="1:5">
      <c r="A37" s="63" t="s">
        <v>137</v>
      </c>
      <c r="B37" s="3"/>
      <c r="C37" s="3"/>
      <c r="D37" s="3"/>
      <c r="E37" s="4"/>
    </row>
    <row r="38" spans="1:5">
      <c r="A38" s="63" t="s">
        <v>138</v>
      </c>
      <c r="B38" s="3"/>
      <c r="C38" s="3"/>
      <c r="D38" s="3"/>
      <c r="E38" s="4"/>
    </row>
    <row r="39" spans="1:5">
      <c r="A39" s="63" t="s">
        <v>139</v>
      </c>
      <c r="B39" s="3"/>
      <c r="C39" s="3"/>
      <c r="D39" s="3"/>
      <c r="E39" s="4"/>
    </row>
    <row r="40" spans="1:5">
      <c r="A40" s="63" t="s">
        <v>140</v>
      </c>
      <c r="B40" s="3"/>
      <c r="C40" s="3"/>
      <c r="D40" s="3"/>
      <c r="E40" s="4"/>
    </row>
    <row r="41" spans="1:5">
      <c r="A41" s="63" t="s">
        <v>141</v>
      </c>
      <c r="B41" s="3"/>
      <c r="C41" s="3"/>
      <c r="D41" s="3"/>
      <c r="E41" s="4"/>
    </row>
    <row r="42" spans="1:5">
      <c r="A42" s="64" t="s">
        <v>121</v>
      </c>
      <c r="B42" s="5">
        <f>SUM(B31:B41)/11</f>
        <v>0</v>
      </c>
      <c r="C42" s="5">
        <f t="shared" ref="C42:D42" si="1">SUM(C31:C41)/11</f>
        <v>0</v>
      </c>
      <c r="D42" s="5">
        <f t="shared" si="1"/>
        <v>0</v>
      </c>
      <c r="E42" s="4"/>
    </row>
    <row r="43" spans="1:5">
      <c r="B43" s="6"/>
      <c r="C43" s="6"/>
      <c r="D43" s="6"/>
    </row>
    <row r="44" spans="1:5" ht="15.75">
      <c r="A44" s="61" t="s">
        <v>142</v>
      </c>
      <c r="B44" s="1"/>
      <c r="C44" s="1"/>
      <c r="D44" s="20"/>
      <c r="E44" s="2"/>
    </row>
    <row r="45" spans="1:5">
      <c r="A45" s="62" t="s">
        <v>143</v>
      </c>
      <c r="B45" s="3"/>
      <c r="C45" s="3"/>
      <c r="D45" s="3"/>
      <c r="E45" s="4"/>
    </row>
    <row r="46" spans="1:5">
      <c r="A46" s="63" t="s">
        <v>144</v>
      </c>
      <c r="B46" s="3"/>
      <c r="C46" s="3"/>
      <c r="D46" s="3"/>
      <c r="E46" s="4"/>
    </row>
    <row r="47" spans="1:5">
      <c r="A47" s="63" t="s">
        <v>145</v>
      </c>
      <c r="B47" s="3"/>
      <c r="C47" s="3"/>
      <c r="D47" s="3"/>
      <c r="E47" s="4"/>
    </row>
    <row r="48" spans="1:5">
      <c r="A48" s="63" t="s">
        <v>146</v>
      </c>
      <c r="B48" s="3"/>
      <c r="C48" s="3"/>
      <c r="D48" s="3"/>
      <c r="E48" s="4"/>
    </row>
    <row r="49" spans="1:5">
      <c r="A49" s="64" t="s">
        <v>121</v>
      </c>
      <c r="B49" s="5">
        <f>SUM(B45:B48)/4</f>
        <v>0</v>
      </c>
      <c r="C49" s="5">
        <f t="shared" ref="C49:D49" si="2">SUM(C45:C48)/4</f>
        <v>0</v>
      </c>
      <c r="D49" s="5">
        <f t="shared" si="2"/>
        <v>0</v>
      </c>
      <c r="E49" s="4"/>
    </row>
    <row r="50" spans="1:5">
      <c r="B50" s="6"/>
      <c r="C50" s="6"/>
      <c r="D50" s="6"/>
    </row>
    <row r="51" spans="1:5" ht="15.75">
      <c r="A51" s="61" t="s">
        <v>31</v>
      </c>
      <c r="B51" s="1"/>
      <c r="C51" s="1"/>
      <c r="D51" s="1"/>
      <c r="E51" s="2"/>
    </row>
    <row r="52" spans="1:5">
      <c r="A52" s="63" t="s">
        <v>147</v>
      </c>
      <c r="B52" s="3"/>
      <c r="C52" s="3"/>
      <c r="D52" s="3"/>
      <c r="E52" s="4"/>
    </row>
    <row r="53" spans="1:5" ht="30.75">
      <c r="A53" s="63" t="s">
        <v>148</v>
      </c>
      <c r="B53" s="3"/>
      <c r="C53" s="3"/>
      <c r="D53" s="3"/>
      <c r="E53" s="4"/>
    </row>
    <row r="54" spans="1:5" ht="30.75">
      <c r="A54" s="8" t="s">
        <v>149</v>
      </c>
      <c r="B54" s="3"/>
      <c r="C54" s="3"/>
      <c r="D54" s="3"/>
      <c r="E54" s="4"/>
    </row>
    <row r="55" spans="1:5" ht="30.75">
      <c r="A55" s="63" t="s">
        <v>150</v>
      </c>
      <c r="B55" s="3"/>
      <c r="C55" s="3"/>
      <c r="D55" s="3"/>
      <c r="E55" s="4"/>
    </row>
    <row r="56" spans="1:5">
      <c r="A56" s="63" t="s">
        <v>151</v>
      </c>
      <c r="B56" s="3"/>
      <c r="C56" s="3"/>
      <c r="D56" s="3"/>
      <c r="E56" s="4"/>
    </row>
    <row r="57" spans="1:5">
      <c r="A57" s="64" t="s">
        <v>121</v>
      </c>
      <c r="B57" s="5">
        <f>SUM(B52:B56)/5</f>
        <v>0</v>
      </c>
      <c r="C57" s="5">
        <f t="shared" ref="C57:D57" si="3">SUM(C52:C56)/5</f>
        <v>0</v>
      </c>
      <c r="D57" s="5">
        <f t="shared" si="3"/>
        <v>0</v>
      </c>
      <c r="E57" s="4"/>
    </row>
    <row r="58" spans="1:5">
      <c r="B58" s="6"/>
      <c r="C58" s="6"/>
      <c r="D58" s="6"/>
    </row>
    <row r="59" spans="1:5">
      <c r="A59" s="65" t="s">
        <v>152</v>
      </c>
      <c r="B59" s="5">
        <f>SUM(B16+B28+B42+B49+B57)/5</f>
        <v>0</v>
      </c>
      <c r="C59" s="5"/>
      <c r="D59" s="5"/>
    </row>
  </sheetData>
  <conditionalFormatting sqref="B3:D59">
    <cfRule type="containsText" dxfId="3" priority="1" operator="containsText" text="4">
      <formula>NOT(ISERROR(SEARCH("4",B3)))</formula>
    </cfRule>
    <cfRule type="containsText" dxfId="2" priority="2" operator="containsText" text="3">
      <formula>NOT(ISERROR(SEARCH("3",B3)))</formula>
    </cfRule>
    <cfRule type="containsText" dxfId="1" priority="3" operator="containsText" text="2">
      <formula>NOT(ISERROR(SEARCH("2",B3)))</formula>
    </cfRule>
    <cfRule type="containsText" dxfId="0" priority="4" operator="containsText" text="1">
      <formula>NOT(ISERROR(SEARCH("1",B3)))</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126b8fc-cf47-4fe1-9da1-3c7abb781a6e">
      <Terms xmlns="http://schemas.microsoft.com/office/infopath/2007/PartnerControls"/>
    </lcf76f155ced4ddcb4097134ff3c332f>
    <TaxCatchAll xmlns="0a0921c6-9014-42cd-85c2-9ce61efbe3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92CE01214B4C48B57DACED8B84DB72" ma:contentTypeVersion="16" ma:contentTypeDescription="Create a new document." ma:contentTypeScope="" ma:versionID="65a570c6f38e7120478fa957c98281f8">
  <xsd:schema xmlns:xsd="http://www.w3.org/2001/XMLSchema" xmlns:xs="http://www.w3.org/2001/XMLSchema" xmlns:p="http://schemas.microsoft.com/office/2006/metadata/properties" xmlns:ns2="f126b8fc-cf47-4fe1-9da1-3c7abb781a6e" xmlns:ns3="0a0921c6-9014-42cd-85c2-9ce61efbe378" targetNamespace="http://schemas.microsoft.com/office/2006/metadata/properties" ma:root="true" ma:fieldsID="528cf0e032cb4fd47bf236e5d1066663" ns2:_="" ns3:_="">
    <xsd:import namespace="f126b8fc-cf47-4fe1-9da1-3c7abb781a6e"/>
    <xsd:import namespace="0a0921c6-9014-42cd-85c2-9ce61efbe37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6b8fc-cf47-4fe1-9da1-3c7abb781a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4dd2099-9045-4afe-b326-2569af22067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0921c6-9014-42cd-85c2-9ce61efbe37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63e4f3f-8613-4298-b994-75a898fc14c8}" ma:internalName="TaxCatchAll" ma:showField="CatchAllData" ma:web="0a0921c6-9014-42cd-85c2-9ce61efbe37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1107E-15F9-4E8F-AEC0-10470D331471}"/>
</file>

<file path=customXml/itemProps2.xml><?xml version="1.0" encoding="utf-8"?>
<ds:datastoreItem xmlns:ds="http://schemas.openxmlformats.org/officeDocument/2006/customXml" ds:itemID="{34459F34-8A8E-4655-865E-D52D82A24EAB}"/>
</file>

<file path=customXml/itemProps3.xml><?xml version="1.0" encoding="utf-8"?>
<ds:datastoreItem xmlns:ds="http://schemas.openxmlformats.org/officeDocument/2006/customXml" ds:itemID="{6A4A69E0-D319-403E-8840-76683DAD05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Jackson, Grace</dc:creator>
  <cp:keywords/>
  <dc:description/>
  <cp:lastModifiedBy/>
  <cp:revision/>
  <dcterms:created xsi:type="dcterms:W3CDTF">2026-07-20T11:09:42Z</dcterms:created>
  <dcterms:modified xsi:type="dcterms:W3CDTF">2026-09-14T08:16:08Z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0x010100A592CE01214B4C48B57DACED8B84DB72</vt:lpwstr>
  </property>
  <property fmtid="{D5CDD505-2E9C-101B-9397-08002B2CF9AE}" pid="3" name="MediaServiceImageTags">
    <vt:lpwstr/>
  </property>
</Properties>
</file>